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urcosa-my.sharepoint.com/personal/lavern_cullen_purcosa_co_za/Documents/Desktop/"/>
    </mc:Choice>
  </mc:AlternateContent>
  <xr:revisionPtr revIDLastSave="2" documentId="8_{7A01EF81-FF26-4D3C-8384-071A29779DC8}" xr6:coauthVersionLast="47" xr6:coauthVersionMax="47" xr10:uidLastSave="{E9E67A1A-EF7E-49F0-A1D6-AAB73E82BDEB}"/>
  <workbookProtection workbookAlgorithmName="SHA-512" workbookHashValue="7KTxxWzhu77+fB6mO+05REyXtLvQ5jp46JknqRe2aBvaNpkI+TPyzlpwETCCnIoD2zdOaq5+xWUc5KuiFzz7Qg==" workbookSaltValue="Yww/6IwVBXV88JujYJBo3Q==" workbookSpinCount="100000" lockStructure="1"/>
  <bookViews>
    <workbookView xWindow="57492" yWindow="-108" windowWidth="29016" windowHeight="15696" activeTab="2" xr2:uid="{00000000-000D-0000-FFFF-FFFF00000000}"/>
  </bookViews>
  <sheets>
    <sheet name="Summary" sheetId="10" r:id="rId1"/>
    <sheet name="Cleaning Pricing Schedule" sheetId="11" r:id="rId2"/>
    <sheet name="Grounds Pricing Schedule" sheetId="4" r:id="rId3"/>
    <sheet name="Cleaning Measurements" sheetId="7" r:id="rId4"/>
    <sheet name="Landscape Measurements" sheetId="6" r:id="rId5"/>
  </sheets>
  <definedNames>
    <definedName name="_xlnm._FilterDatabase" localSheetId="2" hidden="1">'Grounds Pricing Schedule'!$A$1:$C$130</definedName>
    <definedName name="_xlnm.Print_Area" localSheetId="2">'Grounds Pricing Schedule'!$A$1:$F$121</definedName>
    <definedName name="_xlnm.Print_Titles" localSheetId="2">'Grounds Pricing Schedule'!$1:$30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0" l="1"/>
  <c r="E73" i="10"/>
  <c r="F14" i="4"/>
  <c r="I14" i="4" s="1"/>
  <c r="F16" i="4"/>
  <c r="I16" i="4" s="1"/>
  <c r="F73" i="10" s="1"/>
  <c r="E10" i="6"/>
  <c r="J16" i="4" l="1"/>
  <c r="K16" i="4" s="1"/>
  <c r="L16" i="4" s="1"/>
  <c r="F36" i="11"/>
  <c r="G36" i="11" s="1"/>
  <c r="H36" i="11" s="1"/>
  <c r="I36" i="11" s="1"/>
  <c r="F35" i="11"/>
  <c r="G35" i="11" s="1"/>
  <c r="H35" i="11" s="1"/>
  <c r="I35" i="11" s="1"/>
  <c r="F34" i="11"/>
  <c r="H74" i="10"/>
  <c r="F119" i="4"/>
  <c r="F118" i="4"/>
  <c r="F117" i="4"/>
  <c r="F116" i="4"/>
  <c r="F115" i="4"/>
  <c r="F114" i="4"/>
  <c r="F113" i="4"/>
  <c r="F112" i="4"/>
  <c r="F111" i="4"/>
  <c r="F110" i="4"/>
  <c r="F109" i="4"/>
  <c r="F108" i="4"/>
  <c r="F107" i="4"/>
  <c r="F106" i="4"/>
  <c r="F105" i="4"/>
  <c r="F104" i="4"/>
  <c r="F103" i="4"/>
  <c r="F101" i="4"/>
  <c r="F100" i="4"/>
  <c r="F99" i="4"/>
  <c r="F98" i="4"/>
  <c r="F97" i="4"/>
  <c r="F96" i="4"/>
  <c r="F95" i="4"/>
  <c r="F94" i="4"/>
  <c r="F93" i="4"/>
  <c r="F92" i="4"/>
  <c r="F88" i="4"/>
  <c r="F86" i="4"/>
  <c r="F80" i="4"/>
  <c r="G80" i="4" s="1"/>
  <c r="H80" i="4" s="1"/>
  <c r="I80" i="4" s="1"/>
  <c r="J71" i="10" s="1"/>
  <c r="D22" i="4"/>
  <c r="D21" i="4"/>
  <c r="D23" i="4" s="1"/>
  <c r="C23" i="4"/>
  <c r="J14" i="4"/>
  <c r="F12" i="4"/>
  <c r="I12" i="4" s="1"/>
  <c r="J12" i="4" s="1"/>
  <c r="H70" i="10" s="1"/>
  <c r="G80" i="11"/>
  <c r="G79" i="11"/>
  <c r="G78" i="11"/>
  <c r="G77" i="11"/>
  <c r="G76" i="11"/>
  <c r="H76" i="11" s="1"/>
  <c r="K76" i="11" s="1"/>
  <c r="L76" i="11" s="1"/>
  <c r="M76" i="11" s="1"/>
  <c r="N76" i="11" s="1"/>
  <c r="G75" i="11"/>
  <c r="H75" i="11" s="1"/>
  <c r="K75" i="11" s="1"/>
  <c r="L75" i="11" s="1"/>
  <c r="M75" i="11" s="1"/>
  <c r="G74" i="11"/>
  <c r="H74" i="11" s="1"/>
  <c r="K74" i="11" s="1"/>
  <c r="L74" i="11" s="1"/>
  <c r="M74" i="11" s="1"/>
  <c r="F81" i="11"/>
  <c r="G65" i="11"/>
  <c r="H65" i="11" s="1"/>
  <c r="I65" i="11" s="1"/>
  <c r="J65" i="11" s="1"/>
  <c r="K65" i="11" s="1"/>
  <c r="G64" i="11"/>
  <c r="H64" i="11" s="1"/>
  <c r="I64" i="11" s="1"/>
  <c r="J64" i="11" s="1"/>
  <c r="K64" i="11" s="1"/>
  <c r="G63" i="11"/>
  <c r="H63" i="11" s="1"/>
  <c r="I63" i="11" s="1"/>
  <c r="J63" i="11" s="1"/>
  <c r="K63" i="11" s="1"/>
  <c r="G62" i="11"/>
  <c r="H62" i="11" s="1"/>
  <c r="I62" i="11" s="1"/>
  <c r="J62" i="11" s="1"/>
  <c r="K62" i="11" s="1"/>
  <c r="G61" i="11"/>
  <c r="H61" i="11" s="1"/>
  <c r="I61" i="11" s="1"/>
  <c r="J61" i="11" s="1"/>
  <c r="K61" i="11" s="1"/>
  <c r="G60" i="11"/>
  <c r="H60" i="11" s="1"/>
  <c r="I60" i="11" s="1"/>
  <c r="J60" i="11" s="1"/>
  <c r="K60" i="11" s="1"/>
  <c r="G59" i="11"/>
  <c r="H59" i="11" s="1"/>
  <c r="I59" i="11" s="1"/>
  <c r="J59" i="11" s="1"/>
  <c r="K59" i="11" s="1"/>
  <c r="G58" i="11"/>
  <c r="H58" i="11" s="1"/>
  <c r="I58" i="11" s="1"/>
  <c r="G57" i="11"/>
  <c r="H57" i="11" s="1"/>
  <c r="I57" i="11" s="1"/>
  <c r="J57" i="11" s="1"/>
  <c r="K57" i="11" s="1"/>
  <c r="G56" i="11"/>
  <c r="F48" i="11"/>
  <c r="G48" i="11" s="1"/>
  <c r="E49" i="11"/>
  <c r="G42" i="11"/>
  <c r="G43" i="11" s="1"/>
  <c r="F42" i="11"/>
  <c r="E43" i="11"/>
  <c r="E37" i="11"/>
  <c r="D37" i="11"/>
  <c r="H11" i="11"/>
  <c r="G11" i="11"/>
  <c r="E11" i="11"/>
  <c r="F10" i="11"/>
  <c r="F11" i="11" s="1"/>
  <c r="C71" i="10"/>
  <c r="C70" i="10"/>
  <c r="I10" i="11" l="1"/>
  <c r="I11" i="11" s="1"/>
  <c r="F120" i="4"/>
  <c r="F49" i="11"/>
  <c r="E71" i="10"/>
  <c r="I71" i="10"/>
  <c r="H71" i="10"/>
  <c r="H80" i="11"/>
  <c r="J80" i="11"/>
  <c r="J79" i="11"/>
  <c r="K79" i="11"/>
  <c r="L79" i="11" s="1"/>
  <c r="M79" i="11" s="1"/>
  <c r="N79" i="11" s="1"/>
  <c r="K78" i="11"/>
  <c r="L78" i="11" s="1"/>
  <c r="M78" i="11" s="1"/>
  <c r="N78" i="11" s="1"/>
  <c r="J78" i="11"/>
  <c r="K14" i="4"/>
  <c r="H72" i="10"/>
  <c r="H75" i="10" s="1"/>
  <c r="J17" i="4"/>
  <c r="K12" i="4"/>
  <c r="I70" i="10" s="1"/>
  <c r="N74" i="11"/>
  <c r="K77" i="11"/>
  <c r="I77" i="11"/>
  <c r="I81" i="11" s="1"/>
  <c r="G81" i="11"/>
  <c r="H48" i="11"/>
  <c r="G49" i="11"/>
  <c r="F43" i="11"/>
  <c r="H42" i="11"/>
  <c r="F37" i="11"/>
  <c r="G34" i="11"/>
  <c r="G66" i="11"/>
  <c r="H56" i="11"/>
  <c r="I56" i="11" s="1"/>
  <c r="J56" i="11" s="1"/>
  <c r="K56" i="11" s="1"/>
  <c r="J58" i="11"/>
  <c r="E72" i="10"/>
  <c r="H66" i="11" l="1"/>
  <c r="J10" i="11" s="1"/>
  <c r="J11" i="11" s="1"/>
  <c r="I66" i="11"/>
  <c r="J81" i="11"/>
  <c r="K80" i="11"/>
  <c r="L80" i="11" s="1"/>
  <c r="M80" i="11" s="1"/>
  <c r="N80" i="11" s="1"/>
  <c r="H81" i="11"/>
  <c r="I72" i="10"/>
  <c r="L14" i="4"/>
  <c r="J72" i="10" s="1"/>
  <c r="K17" i="4"/>
  <c r="L12" i="4"/>
  <c r="L77" i="11"/>
  <c r="H49" i="11"/>
  <c r="I48" i="11"/>
  <c r="I42" i="11"/>
  <c r="H43" i="11"/>
  <c r="G37" i="11"/>
  <c r="H90" i="10" s="1"/>
  <c r="H34" i="11"/>
  <c r="J66" i="11"/>
  <c r="K58" i="11"/>
  <c r="K66" i="11" s="1"/>
  <c r="E70" i="10"/>
  <c r="K10" i="11" l="1"/>
  <c r="K11" i="11" s="1"/>
  <c r="K81" i="11"/>
  <c r="L17" i="4"/>
  <c r="J70" i="10"/>
  <c r="L81" i="11"/>
  <c r="M77" i="11"/>
  <c r="I49" i="11"/>
  <c r="J48" i="11"/>
  <c r="J49" i="11" s="1"/>
  <c r="J42" i="11"/>
  <c r="I43" i="11"/>
  <c r="I34" i="11"/>
  <c r="I37" i="11" s="1"/>
  <c r="J90" i="10" s="1"/>
  <c r="H37" i="11"/>
  <c r="I90" i="10" s="1"/>
  <c r="D75" i="10"/>
  <c r="D93" i="10"/>
  <c r="L10" i="11" l="1"/>
  <c r="L11" i="11" s="1"/>
  <c r="M81" i="11"/>
  <c r="I92" i="10" s="1"/>
  <c r="N77" i="11"/>
  <c r="N81" i="11" s="1"/>
  <c r="J92" i="10" s="1"/>
  <c r="J43" i="11"/>
  <c r="I91" i="10" s="1"/>
  <c r="K42" i="11"/>
  <c r="K43" i="11" s="1"/>
  <c r="J91" i="10" s="1"/>
  <c r="F75" i="10"/>
  <c r="M10" i="11" l="1"/>
  <c r="M11" i="11" s="1"/>
  <c r="I89" i="10" s="1"/>
  <c r="I93" i="10" s="1"/>
  <c r="E75" i="10"/>
  <c r="F31" i="7"/>
  <c r="N10" i="11" l="1"/>
  <c r="N11" i="11" s="1"/>
  <c r="J89" i="10" s="1"/>
  <c r="F92" i="10"/>
  <c r="F93" i="10" s="1"/>
  <c r="C49" i="11"/>
  <c r="C43" i="11"/>
  <c r="D42" i="11"/>
  <c r="G90" i="10" l="1"/>
  <c r="G92" i="10"/>
  <c r="E92" i="10"/>
  <c r="E16" i="7"/>
  <c r="F16" i="7" s="1"/>
  <c r="E32" i="7"/>
  <c r="F32" i="7" s="1"/>
  <c r="E26" i="7"/>
  <c r="F26" i="7" s="1"/>
  <c r="E28" i="7"/>
  <c r="E23" i="7"/>
  <c r="E24" i="7"/>
  <c r="E25" i="7"/>
  <c r="F25" i="7" s="1"/>
  <c r="E27" i="7"/>
  <c r="E29" i="7"/>
  <c r="E30" i="7"/>
  <c r="D13" i="7"/>
  <c r="E13" i="7"/>
  <c r="D12" i="7"/>
  <c r="E12" i="7" s="1"/>
  <c r="E8" i="7"/>
  <c r="F8" i="7" s="1"/>
  <c r="E7" i="7"/>
  <c r="F7" i="7" s="1"/>
  <c r="E9" i="7"/>
  <c r="F9" i="7" s="1"/>
  <c r="E10" i="7"/>
  <c r="F10" i="7" s="1"/>
  <c r="E14" i="7"/>
  <c r="E15" i="7"/>
  <c r="E17" i="7"/>
  <c r="E18" i="7"/>
  <c r="E19" i="7"/>
  <c r="E20" i="7"/>
  <c r="E3" i="7"/>
  <c r="E4" i="7"/>
  <c r="E5" i="7"/>
  <c r="E6" i="7"/>
  <c r="F6" i="7"/>
  <c r="E25" i="6"/>
  <c r="E29" i="6" s="1"/>
  <c r="C19" i="6"/>
  <c r="E19" i="6" s="1"/>
  <c r="E17" i="6"/>
  <c r="E18" i="6"/>
  <c r="E20" i="6"/>
  <c r="E22" i="6"/>
  <c r="E23" i="6"/>
  <c r="C16" i="6"/>
  <c r="E16" i="6" s="1"/>
  <c r="E15" i="6"/>
  <c r="E4" i="6"/>
  <c r="E5" i="6"/>
  <c r="E6" i="6"/>
  <c r="E7" i="6"/>
  <c r="E8" i="6"/>
  <c r="E9" i="6"/>
  <c r="E12" i="6"/>
  <c r="E13" i="6"/>
  <c r="E14" i="6"/>
  <c r="E3" i="6"/>
  <c r="F22" i="7" l="1"/>
  <c r="F27" i="7"/>
  <c r="E21" i="6"/>
  <c r="E31" i="6" s="1"/>
  <c r="C28" i="4" s="1"/>
  <c r="F2" i="7"/>
  <c r="F35" i="7" s="1"/>
  <c r="G91" i="10"/>
  <c r="H91" i="10"/>
  <c r="C84" i="4" l="1"/>
  <c r="C69" i="4"/>
  <c r="J93" i="10"/>
  <c r="G93" i="10"/>
  <c r="H92" i="10"/>
  <c r="G75" i="10" l="1"/>
  <c r="E89" i="10"/>
  <c r="I74" i="10" l="1"/>
  <c r="I75" i="10" s="1"/>
  <c r="E93" i="10"/>
  <c r="J74" i="10" l="1"/>
  <c r="J75" i="10" s="1"/>
  <c r="H89" i="10"/>
  <c r="H93" i="10" l="1"/>
</calcChain>
</file>

<file path=xl/sharedStrings.xml><?xml version="1.0" encoding="utf-8"?>
<sst xmlns="http://schemas.openxmlformats.org/spreadsheetml/2006/main" count="591" uniqueCount="387">
  <si>
    <t>ITEM</t>
  </si>
  <si>
    <t>DESCRIPTION</t>
  </si>
  <si>
    <t>Slashing Veld Grass</t>
  </si>
  <si>
    <t>Bi-annually</t>
  </si>
  <si>
    <t>Weekly</t>
  </si>
  <si>
    <t>Annually</t>
  </si>
  <si>
    <t>Fertilizing:</t>
  </si>
  <si>
    <t>200g/m² of LAN - Mid January</t>
  </si>
  <si>
    <t>Monthly</t>
  </si>
  <si>
    <t>GENERAL SITE WORK</t>
  </si>
  <si>
    <t xml:space="preserve">Soil sampling </t>
  </si>
  <si>
    <t>Quarterly</t>
  </si>
  <si>
    <t xml:space="preserve">250g/m² of 2:3:2 (22) + Zn – Mid August </t>
  </si>
  <si>
    <t>Fertilizing of planted areas (2 030m²)</t>
  </si>
  <si>
    <t>Removal of weeds</t>
  </si>
  <si>
    <t>Application of herbicide (for broad-leaf weeds)</t>
  </si>
  <si>
    <t>1.</t>
  </si>
  <si>
    <t>1.1</t>
  </si>
  <si>
    <t>Removal and clearing of weeds in lawn areas</t>
  </si>
  <si>
    <t>Top dressing (September)</t>
  </si>
  <si>
    <t>Scarifying (August)</t>
  </si>
  <si>
    <t>Removal and clearing of weeds</t>
  </si>
  <si>
    <t>Re-sprigging of open patches larger than 0,5m²</t>
  </si>
  <si>
    <t>Mulching of planted areas (in May) (2 030m²)</t>
  </si>
  <si>
    <t>Cleaning of paved areas in the landscape</t>
  </si>
  <si>
    <t>Control of weeds in the paved areas</t>
  </si>
  <si>
    <t>Maintenance of gravel areas or stepping stones</t>
  </si>
  <si>
    <t>MAINTENANCE OF OUTDOOR FURNITURE</t>
  </si>
  <si>
    <t>Clean outdoor braai facilities with appropriate cleaner</t>
  </si>
  <si>
    <t>Cleaning of open storm water system to remove weeds and sedimentation</t>
  </si>
  <si>
    <t>CLIENT:</t>
  </si>
  <si>
    <t>UMP</t>
  </si>
  <si>
    <t>CONTRACTORS COMPANY NAME</t>
  </si>
  <si>
    <t>Contact person</t>
  </si>
  <si>
    <t>CONTRACT VALUE EXCLUDING VAT (NUMBERS)</t>
  </si>
  <si>
    <t>CONTRACT VALUE EXCLUDING VAT (IN WORDS)</t>
  </si>
  <si>
    <t>PROVISIONAL BILL OF QUANTITIES</t>
  </si>
  <si>
    <t xml:space="preserve"> </t>
  </si>
  <si>
    <t>UMP - NBP0008</t>
  </si>
  <si>
    <t>NOTES TO THE TENDERER</t>
  </si>
  <si>
    <t>SITE VISIT TO BE DONE BY CONTRACTOR BEFORE HANDING IN THIS DOCUMENT</t>
  </si>
  <si>
    <t xml:space="preserve">NOTE: IT IS THE CONTRACTORS RESPONSIBILITY TO FAMILIARIZE HIMSELF WITH THE ALIGNMENT </t>
  </si>
  <si>
    <t xml:space="preserve">OF THE UNDERGROUND SERVICES AND TO TAKE THE NECESSARY PRECAUTIONS </t>
  </si>
  <si>
    <t>NOT TO DAMAGE ANY OF THE UNDERGROUND SERVICES.</t>
  </si>
  <si>
    <t>DRAWING NUMBER</t>
  </si>
  <si>
    <t>*</t>
  </si>
  <si>
    <t>NBP0008 ALPL 100 C000</t>
  </si>
  <si>
    <t xml:space="preserve">NBP0008 ALCD 302A C000 </t>
  </si>
  <si>
    <t xml:space="preserve">NBP0008 ALCD 306 C000 </t>
  </si>
  <si>
    <t xml:space="preserve">NBP0008 ALCD 307 C000 </t>
  </si>
  <si>
    <t xml:space="preserve">NBP0008 ALCD 309 C000 </t>
  </si>
  <si>
    <t xml:space="preserve">NBP0008 ALCD 320 C000 </t>
  </si>
  <si>
    <t xml:space="preserve">NBP0008 ALCD 348 C000 </t>
  </si>
  <si>
    <t xml:space="preserve">NBP0008 ALCD 401 C000 </t>
  </si>
  <si>
    <t>DOCUMENT NAME</t>
  </si>
  <si>
    <t>LANDSCAPE PROVISIONAL BILL OF QUANTITIES</t>
  </si>
  <si>
    <t>LANDSCAPE GENERAL SPECIFICATIONS</t>
  </si>
  <si>
    <t>I HEREBY DECLARE THAT I HAVE READ TROUGH ALL THE DOCUMENTS PERTAINING TO THE TENDER</t>
  </si>
  <si>
    <t>SIGNATURE</t>
  </si>
  <si>
    <t xml:space="preserve">IMPORTANT NOTE: </t>
  </si>
  <si>
    <t>The lowest tender may not necessary be accepted. The tenders rates must be completed to allow for any part or quantities to be removed or significantly redused, whilst so required.</t>
  </si>
  <si>
    <t>WITS University</t>
  </si>
  <si>
    <t>Annexure B: Price Schedule</t>
  </si>
  <si>
    <t>Landscape Maintenance Tender - Sterkfontein Site, JHB</t>
  </si>
  <si>
    <t>Bi-monthly</t>
  </si>
  <si>
    <t>Pruning of shrubs &amp; climbers</t>
  </si>
  <si>
    <t>Pruning of trees up to height of 3m</t>
  </si>
  <si>
    <t>Cleaning up litter in all planted areas three times per day</t>
  </si>
  <si>
    <t>Clean seating surfaces of benches and tables with appropriate cleaning material and chemicals that do not damage grass, surface of equipment and hard surfaces</t>
  </si>
  <si>
    <t>1.3</t>
  </si>
  <si>
    <t>Supply and install 2 stakes and 3 ties per tree (rate only)</t>
  </si>
  <si>
    <t>1 no.</t>
  </si>
  <si>
    <t>Supply and plant replacement shrubs - 10 liter</t>
  </si>
  <si>
    <t>Supply and plant groundcovers  2 liter</t>
  </si>
  <si>
    <t>Supply and plant instant lawn - Kikuyu</t>
  </si>
  <si>
    <t>Supply and plant instant lawn - Buffalo</t>
  </si>
  <si>
    <t xml:space="preserve">Transplanting of shrubs </t>
  </si>
  <si>
    <t>Cutting of sods for replanting</t>
  </si>
  <si>
    <t>Collect and remove rubble</t>
  </si>
  <si>
    <t>1 m³</t>
  </si>
  <si>
    <t>Ad hoc</t>
  </si>
  <si>
    <t>Supply and plant replacement trees  40 liter (Searcia, Olea or Acacia)</t>
  </si>
  <si>
    <t>Supply &amp; plant replacement trees - 20 liter (Searcia, Olea or Acacia)</t>
  </si>
  <si>
    <t xml:space="preserve">Supply and plant replacement shrubs - 4 liter (Plumbago, </t>
  </si>
  <si>
    <t>Supply and plant replacement groundcovers - cuttings (veld grasses and sacculents)</t>
  </si>
  <si>
    <t>Rubble and landscape waste removal</t>
  </si>
  <si>
    <t>STERKFONTEIN LANDSCAPE MAINTENANCE</t>
  </si>
  <si>
    <t>Road 2 – Main entrance access</t>
  </si>
  <si>
    <t>Road 3 – Service access</t>
  </si>
  <si>
    <t>Parking: Bus parking</t>
  </si>
  <si>
    <t xml:space="preserve">Parking: Visitors centre </t>
  </si>
  <si>
    <t>sqm</t>
  </si>
  <si>
    <t xml:space="preserve">40 x 60 overflow parking </t>
  </si>
  <si>
    <t>Additional walkways: Visitors centre ramp</t>
  </si>
  <si>
    <t>Additional walkways: Visitors centre uncovered veranda</t>
  </si>
  <si>
    <t>Verandas</t>
  </si>
  <si>
    <t>TOTAL PAVING</t>
  </si>
  <si>
    <t>TOTAL PLANTED AREAS (visitors centre embankment)</t>
  </si>
  <si>
    <t>TOTAL VELD (294,249.21sqm)</t>
  </si>
  <si>
    <t>TOTAL LAWN AREAS</t>
  </si>
  <si>
    <t>Visitors centre</t>
  </si>
  <si>
    <t>Staff &amp; student quarters</t>
  </si>
  <si>
    <t>Casting lab</t>
  </si>
  <si>
    <t>VELD GRASS AREA (m²)</t>
  </si>
  <si>
    <t>LAWN AREAS (m²)</t>
  </si>
  <si>
    <t>PLANTING (m²)</t>
  </si>
  <si>
    <t>Seasonal colour seedlings 5L x (25cm)                       (5m²)</t>
  </si>
  <si>
    <t>1.4</t>
  </si>
  <si>
    <t xml:space="preserve">CAVES (1440m / 1.44km) </t>
  </si>
  <si>
    <t xml:space="preserve">Clean Caves daily </t>
  </si>
  <si>
    <t>Clean dig site weekly, remove tall grasses hindering access as directed by digging team</t>
  </si>
  <si>
    <t xml:space="preserve">Weekly </t>
  </si>
  <si>
    <t>Storerooms</t>
  </si>
  <si>
    <t>ü  Conference Room</t>
  </si>
  <si>
    <t>ü  Museum</t>
  </si>
  <si>
    <t>ü  Ticket office</t>
  </si>
  <si>
    <t>ü  Common passages and foyer</t>
  </si>
  <si>
    <t>ü  Glass doors</t>
  </si>
  <si>
    <t>ü  Server room</t>
  </si>
  <si>
    <t>ü  Toilets and Showers: disabled</t>
  </si>
  <si>
    <t>Unrinal x2</t>
  </si>
  <si>
    <t>Male x4</t>
  </si>
  <si>
    <t>Female x6</t>
  </si>
  <si>
    <t xml:space="preserve">passage </t>
  </si>
  <si>
    <t>ü  Glass panels in the museum x 4</t>
  </si>
  <si>
    <t>Male x1 toilet 2 unrinals 2 x showers</t>
  </si>
  <si>
    <t>ü  Change rooms: Female 2 x showers 2 x toilet</t>
  </si>
  <si>
    <t>ü  Bedrooms (8 rooms)</t>
  </si>
  <si>
    <t xml:space="preserve">ü  Toilets and Showers (2 of each) </t>
  </si>
  <si>
    <t>ü  Common area (Living room and passage)</t>
  </si>
  <si>
    <t xml:space="preserve"> lounge</t>
  </si>
  <si>
    <t>Glass doors</t>
  </si>
  <si>
    <t>ü  Toilets and showers</t>
  </si>
  <si>
    <t>ü  Office</t>
  </si>
  <si>
    <t>ü  Kitchen</t>
  </si>
  <si>
    <t>LABS</t>
  </si>
  <si>
    <t>ACCOMODATION</t>
  </si>
  <si>
    <t>VISITOR CENTRE</t>
  </si>
  <si>
    <t xml:space="preserve">Notes: </t>
  </si>
  <si>
    <t>Refer to all published documents, including the RFP, Scope of Work and any Appendices for details. Pricing must be all inclusive and fully comprehensive. No additional costs will be permitted.</t>
  </si>
  <si>
    <t>Locations may change based on requirements</t>
  </si>
  <si>
    <t>Tenderer to ensure compliance to legislated labour rates.</t>
  </si>
  <si>
    <t>TOTAL:</t>
  </si>
  <si>
    <t xml:space="preserve">Scenario Pricing </t>
  </si>
  <si>
    <t>Management, Overhead, Profit</t>
  </si>
  <si>
    <t>Scenario #2</t>
  </si>
  <si>
    <t>Scenario #3</t>
  </si>
  <si>
    <t>Cleaning of all common areas (toilets, passages, kitchens, laundry room, lounge area, staircases, high dusting)</t>
  </si>
  <si>
    <t>Work required outside the daily cleaning hours</t>
  </si>
  <si>
    <t>Deep Cleaning (Adhoc)</t>
  </si>
  <si>
    <t>Mattress Cleaning - per mattress</t>
  </si>
  <si>
    <t>Unit Price excl. VAT per bed</t>
  </si>
  <si>
    <t>3/4 Bed</t>
  </si>
  <si>
    <t xml:space="preserve">Toilet Paper  </t>
  </si>
  <si>
    <t>Unit Price excl. VAT per bale</t>
  </si>
  <si>
    <t>Toilet paper two ply per bale</t>
  </si>
  <si>
    <t xml:space="preserve">Hygiene (Sanitary Bins) </t>
  </si>
  <si>
    <t>Sterkfontein</t>
  </si>
  <si>
    <t>Product Description</t>
  </si>
  <si>
    <t>Quantity</t>
  </si>
  <si>
    <t>Service Frequency</t>
  </si>
  <si>
    <t>Unit Price excl Vat</t>
  </si>
  <si>
    <t>Accommodation</t>
  </si>
  <si>
    <t xml:space="preserve">She Bin Pedal White </t>
  </si>
  <si>
    <t>Labs Building</t>
  </si>
  <si>
    <t>Visiting Centre</t>
  </si>
  <si>
    <t>Price confirmation</t>
  </si>
  <si>
    <t>Response</t>
  </si>
  <si>
    <t>Confirm that your pricing is all inclusive and fully comprehensive. No additional costs will be permitted.</t>
  </si>
  <si>
    <t>Prices must include VAT where applicable, thus confirm that prices above are inclusive of VAT. If the pricing has no VAT, provide reason.</t>
  </si>
  <si>
    <t>Frequency</t>
  </si>
  <si>
    <t>Unit of Measure
per (1)</t>
  </si>
  <si>
    <t>Annual</t>
  </si>
  <si>
    <t xml:space="preserve">Bedbug treatment/Service (Residences + Lodges + Accommodation) </t>
  </si>
  <si>
    <t>Termite treatment</t>
  </si>
  <si>
    <t>Cockroach treatment services</t>
  </si>
  <si>
    <t>Ants treatment</t>
  </si>
  <si>
    <t>Fly Catchers in the Kitchens</t>
  </si>
  <si>
    <t xml:space="preserve">Cockroach treatment Kitchens </t>
  </si>
  <si>
    <t>Rodent treatment ( Kitchens)</t>
  </si>
  <si>
    <t>Window Cleaning</t>
  </si>
  <si>
    <t>Spraying for landscape pests (application)</t>
  </si>
  <si>
    <t>Lab Building</t>
  </si>
  <si>
    <t>Soil sampling &amp; report to WITS representative</t>
  </si>
  <si>
    <t>1.5</t>
  </si>
  <si>
    <r>
      <t>Mid-September - apply 2:3:2(22)+Zn at 100g/m</t>
    </r>
    <r>
      <rPr>
        <vertAlign val="superscript"/>
        <sz val="10"/>
        <color indexed="8"/>
        <rFont val="Calibri Light"/>
        <family val="2"/>
      </rPr>
      <t>2</t>
    </r>
  </si>
  <si>
    <r>
      <t>Mid-November - apply 3:1:5(38) + Zn at 75g/m</t>
    </r>
    <r>
      <rPr>
        <vertAlign val="superscript"/>
        <sz val="10"/>
        <color indexed="8"/>
        <rFont val="Calibri Light"/>
        <family val="2"/>
      </rPr>
      <t>2</t>
    </r>
  </si>
  <si>
    <r>
      <t>Mid-January - apply LAN at 75g/m</t>
    </r>
    <r>
      <rPr>
        <vertAlign val="superscript"/>
        <sz val="10"/>
        <rFont val="Calibri Light"/>
        <family val="2"/>
      </rPr>
      <t>2</t>
    </r>
  </si>
  <si>
    <t>Seasonal colour seedlings 4L x (15cm - 20cm)           (5m²)</t>
  </si>
  <si>
    <r>
      <t>1 m</t>
    </r>
    <r>
      <rPr>
        <vertAlign val="superscript"/>
        <sz val="10"/>
        <rFont val="Calibri Light"/>
        <family val="2"/>
      </rPr>
      <t>2</t>
    </r>
  </si>
  <si>
    <t>PRICE LIST: ANNEXURE B - Landscape Maintenance Work 
Summary</t>
  </si>
  <si>
    <r>
      <t xml:space="preserve">This </t>
    </r>
    <r>
      <rPr>
        <u/>
        <sz val="10"/>
        <rFont val="Calibri Light"/>
        <family val="2"/>
      </rPr>
      <t>Schedule of Quantities</t>
    </r>
    <r>
      <rPr>
        <sz val="10"/>
        <rFont val="Calibri Light"/>
        <family val="2"/>
      </rPr>
      <t xml:space="preserve"> should be read in conjunction with the following drawings and documents:</t>
    </r>
  </si>
  <si>
    <t>Per Sample</t>
  </si>
  <si>
    <t>Mowing (May to August - bi-monthly)</t>
  </si>
  <si>
    <t>Mowing (September to April - Bi-weekly)</t>
  </si>
  <si>
    <t>Total Year 1</t>
  </si>
  <si>
    <t>Description</t>
  </si>
  <si>
    <t>2.</t>
  </si>
  <si>
    <t>Replenishment of soil mix in planter beds (50mm)      (5m²) - Once Annually</t>
  </si>
  <si>
    <t>GENERAL</t>
  </si>
  <si>
    <t>Pruning</t>
  </si>
  <si>
    <t>TOTAL PART (A) AND (B) - INCL. VAT</t>
  </si>
  <si>
    <t>6.</t>
  </si>
  <si>
    <t>Rates Per:</t>
  </si>
  <si>
    <t>APPLICATIONS PER YEAR</t>
  </si>
  <si>
    <t>Cleaning of gutters for all parking structures and single storey buildings</t>
  </si>
  <si>
    <t>Number of cleaners</t>
  </si>
  <si>
    <t>Number of Hours</t>
  </si>
  <si>
    <t>Scenario #3 - Deep Cleaning ( Adhoc)</t>
  </si>
  <si>
    <t>Total</t>
  </si>
  <si>
    <t>QTY Mattress</t>
  </si>
  <si>
    <t xml:space="preserve"> Bi-Annual
Total Price incl Vat</t>
  </si>
  <si>
    <t>Estimated QTY
(Per month 15 bales)</t>
  </si>
  <si>
    <t xml:space="preserve">Service Frequency
</t>
  </si>
  <si>
    <t>Fortnightly
(26 weeks per annum)</t>
  </si>
  <si>
    <t>Air Freshener Dispenser</t>
  </si>
  <si>
    <t>Monthly rental</t>
  </si>
  <si>
    <t>Air Freshener Refill ( Fortnightly)</t>
  </si>
  <si>
    <t xml:space="preserve">Air Freshener Refill </t>
  </si>
  <si>
    <t>Anti Theft Brackets Aqua</t>
  </si>
  <si>
    <t>Seat Sanitizer Dispenser Foam 400ml</t>
  </si>
  <si>
    <t>Surface Sanitiser Foam Refill 400ml</t>
  </si>
  <si>
    <t>Monthly (or Fortnightly  if required)-Use fortnightly as the max in calcs</t>
  </si>
  <si>
    <t>Scheduled Services   &amp;    Outright purchase</t>
  </si>
  <si>
    <t>Quarterly Price</t>
  </si>
  <si>
    <t>Bi-Annual Price</t>
  </si>
  <si>
    <t>Annual Price</t>
  </si>
  <si>
    <t>Sqm</t>
  </si>
  <si>
    <t>Each (per fly catcher)</t>
  </si>
  <si>
    <t>Per bed</t>
  </si>
  <si>
    <t>STERKFONTEIN CLEANING</t>
  </si>
  <si>
    <t>ANNEXURE A</t>
  </si>
  <si>
    <t xml:space="preserve">PRICE LIST: ANNEXURE A - Cleaning  Work Summary
</t>
  </si>
  <si>
    <t>INCL. VAT</t>
  </si>
  <si>
    <t xml:space="preserve">Total  Amount </t>
  </si>
  <si>
    <t>BI-Annual</t>
  </si>
  <si>
    <t>Matress Cleaning</t>
  </si>
  <si>
    <t>1.6</t>
  </si>
  <si>
    <t>1.9</t>
  </si>
  <si>
    <t>Consumables and equipment, fuel</t>
  </si>
  <si>
    <t>Number of  bait stations</t>
  </si>
  <si>
    <t>Refer to all published documents, including the RFP, Scope of Work and any Appendices for details. Pricing must be all inclusive and fully comprehensive. No additional costs will be permitted. All qualtities are estimates , they can me more or less</t>
  </si>
  <si>
    <t>First Window Cleaning
Excl vat</t>
  </si>
  <si>
    <t xml:space="preserve">
Second Window
Cleaning 
Excl vat
</t>
  </si>
  <si>
    <t>Total 
Including VAT</t>
  </si>
  <si>
    <t>First Matress
 Cleaning
Excl Vat</t>
  </si>
  <si>
    <t>Second Matress
 Cleaning
Excl Vat</t>
  </si>
  <si>
    <t>Total Price incl Vat</t>
  </si>
  <si>
    <t>Unit Price
excl vat</t>
  </si>
  <si>
    <t>Rev. 3</t>
  </si>
  <si>
    <t>250g/m² of 2:3:4 (30) + Zn - End November</t>
  </si>
  <si>
    <t>Cleaner ( Monday to Sunday)</t>
  </si>
  <si>
    <t>Scenario #1 - Adhoc Daily Cleaning</t>
  </si>
  <si>
    <t xml:space="preserve">Weeekend and Public holidays Cleaning </t>
  </si>
  <si>
    <t xml:space="preserve">Scenario #2 - Weekend &amp; public holidays cleaning </t>
  </si>
  <si>
    <t xml:space="preserve">Deap cleaning as required ny the client </t>
  </si>
  <si>
    <t xml:space="preserve">Monthly cost per labour </t>
  </si>
  <si>
    <t>PESTS &amp; DISEASE (m²)  Adhoc</t>
  </si>
  <si>
    <t>Scenario #2 - Weekend and public holiday ( Part A work)</t>
  </si>
  <si>
    <t xml:space="preserve">Cost per cleaner month </t>
  </si>
  <si>
    <t xml:space="preserve">Total Labour per month </t>
  </si>
  <si>
    <t xml:space="preserve">Management, Overhead, Profit per month </t>
  </si>
  <si>
    <t xml:space="preserve">Hygiene Services per month </t>
  </si>
  <si>
    <t xml:space="preserve">Scenorio #1  Adhoc Daily Cleaning </t>
  </si>
  <si>
    <t xml:space="preserve">Waste removal and disposal based on volumes produced (Transportation and loading) </t>
  </si>
  <si>
    <t xml:space="preserve">Chemicals, Consumables and equipment per month </t>
  </si>
  <si>
    <t>Hand Soap 25 litre</t>
  </si>
  <si>
    <t xml:space="preserve">All labour increases will be on actual date Gazetted as per the Government Gazette and not on Anniversary date of contract. </t>
  </si>
  <si>
    <t>5 litre Hand Sanitiser</t>
  </si>
  <si>
    <t>Hand Sanitiser ( 5L)</t>
  </si>
  <si>
    <t>Hand Soap (25L)</t>
  </si>
  <si>
    <t xml:space="preserve">Length </t>
  </si>
  <si>
    <t xml:space="preserve">Width </t>
  </si>
  <si>
    <t>Notes</t>
  </si>
  <si>
    <r>
      <t xml:space="preserve">Labour  ( Monday to Sunday)- </t>
    </r>
    <r>
      <rPr>
        <b/>
        <sz val="8"/>
        <color theme="1"/>
        <rFont val="Calibri"/>
        <family val="2"/>
      </rPr>
      <t>PART A</t>
    </r>
  </si>
  <si>
    <t xml:space="preserve">Unit of measure </t>
  </si>
  <si>
    <t xml:space="preserve">Frequency </t>
  </si>
  <si>
    <t>Price per unit Inc VAT</t>
  </si>
  <si>
    <t>Price per unit Excl VaT</t>
  </si>
  <si>
    <t>Per ton</t>
  </si>
  <si>
    <t>ARBORICULTURE SERVICES</t>
  </si>
  <si>
    <t xml:space="preserve">PLANTS AND PREPARATIONS </t>
  </si>
  <si>
    <t>Price per sqm excl Vat</t>
  </si>
  <si>
    <t xml:space="preserve">Tree felling size guigance </t>
  </si>
  <si>
    <t>Size</t>
  </si>
  <si>
    <t>Small Tree</t>
  </si>
  <si>
    <t>Medium Tree</t>
  </si>
  <si>
    <t>Large Tree</t>
  </si>
  <si>
    <t>X-Large</t>
  </si>
  <si>
    <t>DBH &lt;30cm, Height &lt;5m</t>
  </si>
  <si>
    <t>x</t>
  </si>
  <si>
    <t>DBH &lt;30cm, Height &gt;5m</t>
  </si>
  <si>
    <t>DBH 31cm – 60cm, Height 5m-10m</t>
  </si>
  <si>
    <t>DBH 31cm – 60cm, Height &gt;10m</t>
  </si>
  <si>
    <t>DBH 60cm – 80cm</t>
  </si>
  <si>
    <t>Height 15m – 20m</t>
  </si>
  <si>
    <t>DBH &gt;80cm</t>
  </si>
  <si>
    <t>Height &gt;20m</t>
  </si>
  <si>
    <t>Pruning and crown lifting ( S-M tree)</t>
  </si>
  <si>
    <t>Pruning and crown lifting ( L-XL tree)</t>
  </si>
  <si>
    <t>Each</t>
  </si>
  <si>
    <t>Fell tree to lowest stump level (S)</t>
  </si>
  <si>
    <t>Fell tree to lowest stump level (M)</t>
  </si>
  <si>
    <t>Fell tree to lowest stump level (L)</t>
  </si>
  <si>
    <t>Fell tree to lowest stump level (XL)</t>
  </si>
  <si>
    <t>Fell tree including stump grinding (XL)</t>
  </si>
  <si>
    <t>Fell tree including stump grinding (S)</t>
  </si>
  <si>
    <t>Fell tree including stump grinding (M)</t>
  </si>
  <si>
    <t>Fell tree including stump grinding (L)</t>
  </si>
  <si>
    <t>Bi-annual / ad hoc</t>
  </si>
  <si>
    <t>Monthly/ ad hoc</t>
  </si>
  <si>
    <t>Estimated volumes/areas of service</t>
  </si>
  <si>
    <t>Hourly rate 
 (Total- all inclusive  cost , including Cleaning Staff/ Management /Overhead/profit/ Consumables)
and equipment</t>
  </si>
  <si>
    <t>Cleaning Labour (including hygines services &amp; toilet papers)</t>
  </si>
  <si>
    <t>Total Year 2</t>
  </si>
  <si>
    <t>Total Year 3</t>
  </si>
  <si>
    <t xml:space="preserve">Total Incl VAT       Year  1 </t>
  </si>
  <si>
    <t>Total Incl VAT       Year  2</t>
  </si>
  <si>
    <t>Total Incl VAT       Year  3</t>
  </si>
  <si>
    <t xml:space="preserve">Pre- measuring to be conducted for pest control as the volumes are estimates </t>
  </si>
  <si>
    <t>Monthly/ Ad hoc Price</t>
  </si>
  <si>
    <t>Pest contol ( leasing of bait stations and service)</t>
  </si>
  <si>
    <t>Unit Price for lease incl service</t>
  </si>
  <si>
    <t xml:space="preserve">Total Labour </t>
  </si>
  <si>
    <t>Total Price Excl Vat</t>
  </si>
  <si>
    <t>Total Incl
Monthly</t>
  </si>
  <si>
    <t>Total Bales Monthly Excl</t>
  </si>
  <si>
    <t>Total Bales Monthly Incl</t>
  </si>
  <si>
    <t>A</t>
  </si>
  <si>
    <t>Daily/Weekly</t>
  </si>
  <si>
    <t xml:space="preserve">On use </t>
  </si>
  <si>
    <t> DETAILED MAINTENANCE SPECIFICATIONS - PART A  (Day to day maintenance by Labour and over above weekly , monthly, quaterly, Bi-annual , annually scheduled work/ on operational requirement )</t>
  </si>
  <si>
    <t>DAY TO DAY</t>
  </si>
  <si>
    <t>Firebreaks (cutting &amp; cleanup)</t>
  </si>
  <si>
    <t>Price per service Excl VAT</t>
  </si>
  <si>
    <t>PROVISIONAL AMOUNTS (Ad hoc services)</t>
  </si>
  <si>
    <t xml:space="preserve">Total Incl VAT     
  Year  1 </t>
  </si>
  <si>
    <t>Total Incl VAT 
      Year  2</t>
  </si>
  <si>
    <t>Total Incl VAT    
   Year  2</t>
  </si>
  <si>
    <t>Total Incl VAT    
   Year  3</t>
  </si>
  <si>
    <t xml:space="preserve">Total Incl VAT     
 Year  1 </t>
  </si>
  <si>
    <t>Total Incl VAT  
     Year  2</t>
  </si>
  <si>
    <t>Total Incl VAT 
      Year  3</t>
  </si>
  <si>
    <t>Total Incl VAT   
    Year  3</t>
  </si>
  <si>
    <t>`</t>
  </si>
  <si>
    <t>Green cells prices to be inputted without vat</t>
  </si>
  <si>
    <t>Including VAT</t>
  </si>
  <si>
    <t>Pest Control (Ant treatment)</t>
  </si>
  <si>
    <t>Spraying for ants (treatment)</t>
  </si>
  <si>
    <t>Pest Control (Ant Quarterly Treatment)</t>
  </si>
  <si>
    <t>Pedestrian route 7 – from Lab Building to visitors’ centre</t>
  </si>
  <si>
    <t>Parking: Lab Building</t>
  </si>
  <si>
    <t>Pedestrian route 8 – from Service access road to sewerage sump</t>
  </si>
  <si>
    <t>Additional walkways: Casting lab uncovered veranda</t>
  </si>
  <si>
    <r>
      <t>Area (m</t>
    </r>
    <r>
      <rPr>
        <sz val="8"/>
        <color theme="1"/>
        <rFont val="Aptos Narrow"/>
        <family val="2"/>
      </rPr>
      <t>²</t>
    </r>
  </si>
  <si>
    <t>Price for Monthly service</t>
  </si>
  <si>
    <r>
      <t>Unit Price per m</t>
    </r>
    <r>
      <rPr>
        <b/>
        <sz val="8"/>
        <color theme="1"/>
        <rFont val="Aptos Narrow"/>
        <family val="2"/>
      </rPr>
      <t>²</t>
    </r>
    <r>
      <rPr>
        <b/>
        <sz val="8.8000000000000007"/>
        <color theme="1"/>
        <rFont val="Calibri"/>
        <family val="2"/>
      </rPr>
      <t xml:space="preserve"> </t>
    </r>
    <r>
      <rPr>
        <b/>
        <sz val="8"/>
        <color theme="1"/>
        <rFont val="Calibri"/>
        <family val="2"/>
      </rPr>
      <t>for Service</t>
    </r>
  </si>
  <si>
    <t>The dimensions and the application frequencies provided in detailed maintenance specifications must be used as a guideline for calculating labour, consumables, equipment management, overheads and profit needed to deliver day to day work required for the site.</t>
  </si>
  <si>
    <t xml:space="preserve">Total Monthly cost Incl VAT </t>
  </si>
  <si>
    <t xml:space="preserve">Monthly cost Incl VAT </t>
  </si>
  <si>
    <t>Bales of toilet papers (15)</t>
  </si>
  <si>
    <t xml:space="preserve">Window Cleaning </t>
  </si>
  <si>
    <r>
      <t>Quarterly Fire breaks (16400m</t>
    </r>
    <r>
      <rPr>
        <b/>
        <u/>
        <sz val="11"/>
        <color theme="1"/>
        <rFont val="Aptos Narrow"/>
        <family val="2"/>
      </rPr>
      <t>²</t>
    </r>
    <r>
      <rPr>
        <b/>
        <u/>
        <sz val="11"/>
        <color theme="1"/>
        <rFont val="Calibri"/>
        <family val="2"/>
      </rPr>
      <t>)</t>
    </r>
  </si>
  <si>
    <r>
      <t>m</t>
    </r>
    <r>
      <rPr>
        <sz val="8"/>
        <color theme="1"/>
        <rFont val="Aptos Narrow"/>
        <family val="2"/>
      </rPr>
      <t>²</t>
    </r>
  </si>
  <si>
    <t>Part B - Ad hoc Services- Provisional costs</t>
  </si>
  <si>
    <t>Any additional equipments must be negotiated at a market price</t>
  </si>
  <si>
    <t>Pedestrian route 6 – from Casting labs to Lab building</t>
  </si>
  <si>
    <t>Pedestrian route 4 – from Caves to viewing deck</t>
  </si>
  <si>
    <t>Pedestrian route 3 – to Caves</t>
  </si>
  <si>
    <t>Pedestrian route 5 – from Viewing deck to Casting lab</t>
  </si>
  <si>
    <t>Additional walkways: Circle to Service road</t>
  </si>
  <si>
    <t>Additional walkways: Circle to Viewing deck</t>
  </si>
  <si>
    <t xml:space="preserve">Rate of labour per hour including management overheads, consumables , fuel, lubricants and equipment  </t>
  </si>
  <si>
    <t>Scenario #1 - Adhoc landscape labour  ( PART A work)</t>
  </si>
  <si>
    <t xml:space="preserve">Total Quarterly cost Incl VAT </t>
  </si>
  <si>
    <t xml:space="preserve">Daily Maintenance </t>
  </si>
  <si>
    <t>Scheduled/ Ad hoc Indoor Pest Control Services</t>
  </si>
  <si>
    <t xml:space="preserve">Daily Cleaning  </t>
  </si>
  <si>
    <r>
      <t>MAINTENANCE OF PAVED AREAS (m</t>
    </r>
    <r>
      <rPr>
        <vertAlign val="superscript"/>
        <sz val="10"/>
        <rFont val="Calibri Light"/>
        <family val="2"/>
      </rPr>
      <t>2</t>
    </r>
    <r>
      <rPr>
        <sz val="10"/>
        <rFont val="Calibri Light"/>
        <family val="2"/>
      </rPr>
      <t>)</t>
    </r>
  </si>
  <si>
    <r>
      <t>Mowing 1500m</t>
    </r>
    <r>
      <rPr>
        <sz val="8"/>
        <color theme="1"/>
        <rFont val="Aptos Narrow"/>
        <family val="2"/>
      </rPr>
      <t>²</t>
    </r>
    <r>
      <rPr>
        <sz val="8.8000000000000007"/>
        <color theme="1"/>
        <rFont val="Calibri"/>
        <family val="2"/>
      </rPr>
      <t xml:space="preserve"> parking and amphitheatre (Swartkrans)</t>
    </r>
  </si>
  <si>
    <t>Mowing 8m wide road (Swartkrans)</t>
  </si>
  <si>
    <t>Clean and remove weeds or copicing trees at dig site (Swartkrans)</t>
  </si>
  <si>
    <t>m²</t>
  </si>
  <si>
    <t>ad hoc</t>
  </si>
  <si>
    <t>Stabalise rock face using diamond mesh fence (all inclusive price)</t>
  </si>
  <si>
    <t>Stabalise rock face using green tarp (all inclusive price)</t>
  </si>
  <si>
    <t xml:space="preserve">Indoor sPest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</si>
</sst>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quot;R&quot;#,##0.00"/>
    <numFmt numFmtId="167"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2"/>
      <color theme="1"/>
      <name val="Calibri"/>
      <family val="2"/>
      <scheme val="minor"/>
    </font>
    <font>
      <b/>
      <u/>
      <sz val="11"/>
      <color theme="1"/>
      <name val="Calibri"/>
      <family val="2"/>
    </font>
    <font>
      <b/>
      <sz val="10"/>
      <name val="Calibri Light"/>
      <family val="2"/>
    </font>
    <font>
      <sz val="10"/>
      <name val="Calibri Light"/>
      <family val="2"/>
    </font>
    <font>
      <sz val="10"/>
      <color rgb="FFFF0000"/>
      <name val="Calibri Light"/>
      <family val="2"/>
    </font>
    <font>
      <vertAlign val="superscript"/>
      <sz val="10"/>
      <color indexed="8"/>
      <name val="Calibri Light"/>
      <family val="2"/>
    </font>
    <font>
      <vertAlign val="superscript"/>
      <sz val="10"/>
      <name val="Calibri Light"/>
      <family val="2"/>
    </font>
    <font>
      <u/>
      <sz val="10"/>
      <color indexed="12"/>
      <name val="Calibri Light"/>
      <family val="2"/>
    </font>
    <font>
      <u/>
      <sz val="10"/>
      <name val="Calibri Light"/>
      <family val="2"/>
    </font>
    <font>
      <sz val="10"/>
      <color indexed="10"/>
      <name val="Calibri Light"/>
      <family val="2"/>
    </font>
    <font>
      <sz val="8"/>
      <color theme="1"/>
      <name val="Calibri"/>
      <family val="2"/>
    </font>
    <font>
      <sz val="8"/>
      <name val="Calibri"/>
      <family val="2"/>
    </font>
    <font>
      <b/>
      <sz val="14"/>
      <name val="Calibri"/>
      <family val="2"/>
    </font>
    <font>
      <b/>
      <sz val="8"/>
      <color rgb="FFFF0000"/>
      <name val="Calibri"/>
      <family val="2"/>
    </font>
    <font>
      <b/>
      <sz val="8"/>
      <name val="Calibri"/>
      <family val="2"/>
    </font>
    <font>
      <sz val="8"/>
      <color rgb="FFFF0000"/>
      <name val="Calibri"/>
      <family val="2"/>
    </font>
    <font>
      <b/>
      <u/>
      <sz val="12"/>
      <color theme="1"/>
      <name val="Calibri"/>
      <family val="2"/>
    </font>
    <font>
      <b/>
      <sz val="8"/>
      <color theme="1"/>
      <name val="Calibri"/>
      <family val="2"/>
    </font>
    <font>
      <b/>
      <sz val="9"/>
      <color theme="1"/>
      <name val="Calibri"/>
      <family val="2"/>
    </font>
    <font>
      <b/>
      <sz val="11"/>
      <name val="Calibri"/>
      <family val="2"/>
    </font>
    <font>
      <sz val="8"/>
      <color rgb="FFFFFF00"/>
      <name val="Calibri"/>
      <family val="2"/>
    </font>
    <font>
      <sz val="8"/>
      <name val="Arial"/>
      <family val="2"/>
    </font>
    <font>
      <sz val="10"/>
      <name val="Arial"/>
      <family val="2"/>
    </font>
    <font>
      <sz val="10"/>
      <name val="Arial"/>
      <family val="2"/>
    </font>
    <font>
      <sz val="8"/>
      <name val="Arial"/>
    </font>
    <font>
      <b/>
      <sz val="20"/>
      <color theme="1"/>
      <name val="Calibri"/>
      <family val="2"/>
    </font>
    <font>
      <b/>
      <sz val="12"/>
      <color theme="1"/>
      <name val="Calibri"/>
      <family val="2"/>
    </font>
    <font>
      <b/>
      <u/>
      <sz val="8"/>
      <color theme="1"/>
      <name val="Calibri"/>
      <family val="2"/>
    </font>
    <font>
      <sz val="14"/>
      <color theme="1"/>
      <name val="Calibri"/>
      <family val="2"/>
    </font>
    <font>
      <b/>
      <u/>
      <sz val="14"/>
      <color theme="1"/>
      <name val="Calibri"/>
      <family val="2"/>
    </font>
    <font>
      <sz val="14"/>
      <name val="Calibri"/>
      <family val="2"/>
    </font>
    <font>
      <sz val="12"/>
      <name val="Calibri"/>
      <family val="2"/>
    </font>
    <font>
      <sz val="12"/>
      <color theme="1"/>
      <name val="Calibri"/>
      <family val="2"/>
    </font>
    <font>
      <sz val="16"/>
      <color theme="1"/>
      <name val="Calibri"/>
      <family val="2"/>
    </font>
    <font>
      <b/>
      <sz val="16"/>
      <name val="Calibri"/>
      <family val="2"/>
    </font>
    <font>
      <sz val="16"/>
      <name val="Calibri"/>
      <family val="2"/>
    </font>
    <font>
      <sz val="8"/>
      <color theme="1"/>
      <name val="Aptos Narrow"/>
      <family val="2"/>
    </font>
    <font>
      <b/>
      <sz val="8"/>
      <color theme="1"/>
      <name val="Aptos Narrow"/>
      <family val="2"/>
    </font>
    <font>
      <b/>
      <sz val="8.8000000000000007"/>
      <color theme="1"/>
      <name val="Calibri"/>
      <family val="2"/>
    </font>
    <font>
      <b/>
      <u/>
      <sz val="11"/>
      <color theme="1"/>
      <name val="Aptos Narrow"/>
      <family val="2"/>
    </font>
    <font>
      <sz val="8.8000000000000007"/>
      <color theme="1"/>
      <name val="Calibri"/>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9389629810485"/>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thick">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25">
    <xf numFmtId="0" fontId="0" fillId="0" borderId="0"/>
    <xf numFmtId="165" fontId="6"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alignment vertical="top"/>
      <protection locked="0"/>
    </xf>
    <xf numFmtId="0" fontId="6" fillId="0" borderId="0"/>
    <xf numFmtId="0" fontId="8" fillId="0" borderId="0"/>
    <xf numFmtId="0" fontId="3" fillId="0" borderId="0"/>
    <xf numFmtId="43" fontId="3" fillId="0" borderId="0" applyFont="0" applyFill="0" applyBorder="0" applyAlignment="0" applyProtection="0"/>
    <xf numFmtId="165" fontId="4" fillId="0" borderId="0" applyFont="0" applyFill="0" applyBorder="0" applyAlignment="0" applyProtection="0"/>
    <xf numFmtId="43" fontId="30" fillId="0" borderId="0" applyFont="0" applyFill="0" applyBorder="0" applyAlignment="0" applyProtection="0"/>
    <xf numFmtId="0" fontId="4" fillId="0" borderId="0"/>
    <xf numFmtId="167" fontId="4" fillId="0" borderId="0" applyFont="0" applyFill="0" applyBorder="0" applyAlignment="0" applyProtection="0"/>
    <xf numFmtId="0" fontId="2" fillId="0" borderId="0"/>
    <xf numFmtId="43" fontId="2" fillId="0" borderId="0" applyFont="0" applyFill="0" applyBorder="0" applyAlignment="0" applyProtection="0"/>
    <xf numFmtId="167" fontId="31"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cellStyleXfs>
  <cellXfs count="455">
    <xf numFmtId="0" fontId="0" fillId="0" borderId="0" xfId="0"/>
    <xf numFmtId="0" fontId="6" fillId="0" borderId="0" xfId="0" applyFont="1"/>
    <xf numFmtId="0" fontId="5" fillId="0" borderId="0" xfId="0" applyFont="1"/>
    <xf numFmtId="165" fontId="18" fillId="6" borderId="45" xfId="8" applyFont="1" applyFill="1" applyBorder="1" applyAlignment="1" applyProtection="1">
      <alignment horizontal="center"/>
      <protection locked="0"/>
    </xf>
    <xf numFmtId="165" fontId="18" fillId="6" borderId="34" xfId="8" applyFont="1" applyFill="1" applyBorder="1" applyAlignment="1" applyProtection="1">
      <alignment horizontal="center"/>
      <protection locked="0"/>
    </xf>
    <xf numFmtId="164" fontId="18" fillId="6" borderId="46" xfId="8" applyNumberFormat="1" applyFont="1" applyFill="1" applyBorder="1" applyProtection="1">
      <protection locked="0"/>
    </xf>
    <xf numFmtId="164" fontId="18" fillId="6" borderId="5" xfId="8" applyNumberFormat="1" applyFont="1" applyFill="1" applyBorder="1" applyProtection="1">
      <protection locked="0"/>
    </xf>
    <xf numFmtId="164" fontId="18" fillId="6" borderId="50" xfId="8" applyNumberFormat="1" applyFont="1" applyFill="1" applyBorder="1" applyProtection="1">
      <protection locked="0"/>
    </xf>
    <xf numFmtId="164" fontId="22" fillId="0" borderId="0" xfId="2" applyFont="1" applyBorder="1" applyAlignment="1" applyProtection="1"/>
    <xf numFmtId="43" fontId="25" fillId="6" borderId="56" xfId="9" applyFont="1" applyFill="1" applyBorder="1" applyAlignment="1" applyProtection="1">
      <protection locked="0"/>
    </xf>
    <xf numFmtId="0" fontId="0" fillId="0" borderId="2" xfId="0" applyBorder="1"/>
    <xf numFmtId="0" fontId="6" fillId="0" borderId="2" xfId="0" applyFont="1" applyBorder="1"/>
    <xf numFmtId="0" fontId="5" fillId="0" borderId="2" xfId="0" applyFont="1" applyBorder="1"/>
    <xf numFmtId="0" fontId="5" fillId="11" borderId="2" xfId="0" applyFont="1" applyFill="1" applyBorder="1"/>
    <xf numFmtId="0" fontId="5" fillId="0" borderId="5" xfId="0" applyFont="1" applyBorder="1"/>
    <xf numFmtId="0" fontId="0" fillId="0" borderId="6" xfId="0" applyBorder="1"/>
    <xf numFmtId="0" fontId="0" fillId="0" borderId="3" xfId="0" applyBorder="1"/>
    <xf numFmtId="0" fontId="5" fillId="0" borderId="18" xfId="0" applyFont="1" applyBorder="1"/>
    <xf numFmtId="0" fontId="4" fillId="0" borderId="0" xfId="0" applyFont="1"/>
    <xf numFmtId="0" fontId="0" fillId="5" borderId="2" xfId="0" applyFill="1" applyBorder="1"/>
    <xf numFmtId="0" fontId="5" fillId="5" borderId="2" xfId="0" applyFont="1" applyFill="1" applyBorder="1"/>
    <xf numFmtId="0" fontId="0" fillId="5" borderId="0" xfId="0" applyFill="1"/>
    <xf numFmtId="0" fontId="0" fillId="12" borderId="2" xfId="0" applyFill="1" applyBorder="1"/>
    <xf numFmtId="0" fontId="0" fillId="13" borderId="2" xfId="0" applyFill="1" applyBorder="1" applyAlignment="1">
      <alignment wrapText="1"/>
    </xf>
    <xf numFmtId="0" fontId="0" fillId="13" borderId="2" xfId="0" applyFill="1" applyBorder="1"/>
    <xf numFmtId="0" fontId="0" fillId="10" borderId="2" xfId="0" applyFill="1" applyBorder="1" applyAlignment="1">
      <alignment wrapText="1"/>
    </xf>
    <xf numFmtId="0" fontId="0" fillId="10" borderId="2" xfId="0" applyFill="1" applyBorder="1"/>
    <xf numFmtId="0" fontId="0" fillId="14" borderId="2" xfId="0" applyFill="1" applyBorder="1" applyAlignment="1">
      <alignment wrapText="1"/>
    </xf>
    <xf numFmtId="0" fontId="0" fillId="14" borderId="2" xfId="0" applyFill="1" applyBorder="1"/>
    <xf numFmtId="0" fontId="0" fillId="15" borderId="2" xfId="0" applyFill="1" applyBorder="1" applyAlignment="1">
      <alignment wrapText="1"/>
    </xf>
    <xf numFmtId="0" fontId="0" fillId="15" borderId="2" xfId="0" applyFill="1" applyBorder="1"/>
    <xf numFmtId="43" fontId="22" fillId="6" borderId="21" xfId="9" applyFont="1" applyFill="1" applyBorder="1" applyAlignment="1" applyProtection="1">
      <alignment horizontal="center"/>
      <protection locked="0"/>
    </xf>
    <xf numFmtId="43" fontId="22" fillId="6" borderId="41" xfId="9" applyFont="1" applyFill="1" applyBorder="1" applyAlignment="1" applyProtection="1">
      <alignment vertical="center"/>
      <protection locked="0"/>
    </xf>
    <xf numFmtId="164" fontId="22" fillId="6" borderId="21" xfId="0" applyNumberFormat="1" applyFont="1" applyFill="1" applyBorder="1" applyAlignment="1" applyProtection="1">
      <alignment horizontal="center"/>
      <protection locked="0"/>
    </xf>
    <xf numFmtId="164" fontId="22" fillId="6" borderId="41" xfId="8" applyNumberFormat="1" applyFont="1" applyFill="1" applyBorder="1" applyAlignment="1" applyProtection="1">
      <alignment horizontal="center"/>
      <protection locked="0"/>
    </xf>
    <xf numFmtId="164" fontId="19" fillId="6" borderId="3" xfId="8" applyNumberFormat="1" applyFont="1" applyFill="1" applyBorder="1" applyAlignment="1" applyProtection="1">
      <alignment horizontal="center" vertical="center"/>
      <protection locked="0"/>
    </xf>
    <xf numFmtId="0" fontId="25" fillId="0" borderId="0" xfId="0" applyFont="1"/>
    <xf numFmtId="0" fontId="18" fillId="0" borderId="0" xfId="0" applyFont="1"/>
    <xf numFmtId="164" fontId="18" fillId="0" borderId="0" xfId="0" applyNumberFormat="1" applyFont="1" applyAlignment="1">
      <alignment horizontal="center"/>
    </xf>
    <xf numFmtId="164" fontId="18" fillId="0" borderId="0" xfId="0" applyNumberFormat="1" applyFont="1"/>
    <xf numFmtId="164" fontId="19" fillId="0" borderId="0" xfId="0" applyNumberFormat="1" applyFont="1"/>
    <xf numFmtId="0" fontId="19" fillId="0" borderId="0" xfId="0" applyFont="1"/>
    <xf numFmtId="0" fontId="20" fillId="7" borderId="32" xfId="0" applyFont="1" applyFill="1" applyBorder="1"/>
    <xf numFmtId="0" fontId="20" fillId="7" borderId="37" xfId="0" applyFont="1" applyFill="1" applyBorder="1"/>
    <xf numFmtId="0" fontId="21" fillId="0" borderId="0" xfId="0" applyFont="1" applyAlignment="1">
      <alignment horizontal="left"/>
    </xf>
    <xf numFmtId="0" fontId="22" fillId="0" borderId="0" xfId="0" applyFont="1" applyAlignment="1">
      <alignment horizontal="center"/>
    </xf>
    <xf numFmtId="164" fontId="22" fillId="0" borderId="0" xfId="0" applyNumberFormat="1" applyFont="1" applyAlignment="1">
      <alignment horizontal="center"/>
    </xf>
    <xf numFmtId="0" fontId="23" fillId="0" borderId="0" xfId="0" applyFont="1" applyAlignment="1">
      <alignment horizontal="left" vertical="center" wrapText="1"/>
    </xf>
    <xf numFmtId="164" fontId="23" fillId="0" borderId="0" xfId="0" applyNumberFormat="1" applyFont="1" applyAlignment="1">
      <alignment horizontal="left" vertical="center" wrapText="1"/>
    </xf>
    <xf numFmtId="0" fontId="23" fillId="0" borderId="0" xfId="0" applyFont="1" applyAlignment="1">
      <alignment horizontal="left"/>
    </xf>
    <xf numFmtId="0" fontId="23" fillId="0" borderId="0" xfId="0" applyFont="1"/>
    <xf numFmtId="164" fontId="23" fillId="0" borderId="0" xfId="0" applyNumberFormat="1" applyFont="1" applyAlignment="1">
      <alignment horizontal="center"/>
    </xf>
    <xf numFmtId="164" fontId="23" fillId="0" borderId="0" xfId="0" applyNumberFormat="1" applyFont="1" applyAlignment="1">
      <alignment horizontal="center" vertical="center"/>
    </xf>
    <xf numFmtId="164" fontId="23" fillId="0" borderId="0" xfId="0" applyNumberFormat="1" applyFont="1"/>
    <xf numFmtId="0" fontId="25" fillId="5" borderId="19" xfId="0" applyFont="1" applyFill="1" applyBorder="1" applyAlignment="1">
      <alignment vertical="center" wrapText="1"/>
    </xf>
    <xf numFmtId="0" fontId="25" fillId="5" borderId="20" xfId="6" applyFont="1" applyFill="1" applyBorder="1" applyAlignment="1">
      <alignment horizontal="center" vertical="center" wrapText="1"/>
    </xf>
    <xf numFmtId="164" fontId="25" fillId="5" borderId="20" xfId="6" applyNumberFormat="1" applyFont="1" applyFill="1" applyBorder="1" applyAlignment="1">
      <alignment horizontal="center" vertical="center" wrapText="1"/>
    </xf>
    <xf numFmtId="164" fontId="25" fillId="5" borderId="9" xfId="5" applyNumberFormat="1" applyFont="1" applyFill="1" applyBorder="1" applyAlignment="1">
      <alignment horizontal="center" vertical="center" wrapText="1"/>
    </xf>
    <xf numFmtId="164" fontId="25" fillId="5" borderId="23" xfId="5" applyNumberFormat="1" applyFont="1" applyFill="1" applyBorder="1" applyAlignment="1">
      <alignment horizontal="center" vertical="center" wrapText="1"/>
    </xf>
    <xf numFmtId="164" fontId="22" fillId="5" borderId="40" xfId="0" applyNumberFormat="1" applyFont="1" applyFill="1" applyBorder="1" applyAlignment="1">
      <alignment horizontal="center" vertical="center" wrapText="1"/>
    </xf>
    <xf numFmtId="0" fontId="18" fillId="0" borderId="21" xfId="0" applyFont="1" applyBorder="1"/>
    <xf numFmtId="0" fontId="18" fillId="0" borderId="21" xfId="0" applyFont="1" applyBorder="1" applyAlignment="1">
      <alignment horizontal="center"/>
    </xf>
    <xf numFmtId="0" fontId="25" fillId="5" borderId="22" xfId="0" applyFont="1" applyFill="1" applyBorder="1"/>
    <xf numFmtId="0" fontId="18" fillId="0" borderId="57" xfId="0" applyFont="1" applyBorder="1"/>
    <xf numFmtId="0" fontId="21" fillId="0" borderId="0" xfId="0" applyFont="1"/>
    <xf numFmtId="164" fontId="25" fillId="0" borderId="0" xfId="0" applyNumberFormat="1" applyFont="1"/>
    <xf numFmtId="164" fontId="28" fillId="4" borderId="0" xfId="0" applyNumberFormat="1" applyFont="1" applyFill="1"/>
    <xf numFmtId="164" fontId="26" fillId="9" borderId="58" xfId="7" applyNumberFormat="1" applyFont="1" applyFill="1" applyBorder="1" applyAlignment="1" applyProtection="1">
      <alignment horizontal="center" vertical="center" wrapText="1"/>
    </xf>
    <xf numFmtId="164" fontId="23" fillId="4" borderId="0" xfId="0" applyNumberFormat="1" applyFont="1" applyFill="1"/>
    <xf numFmtId="164" fontId="25" fillId="5" borderId="58" xfId="5" applyNumberFormat="1" applyFont="1" applyFill="1" applyBorder="1" applyAlignment="1">
      <alignment horizontal="center" vertical="center" wrapText="1"/>
    </xf>
    <xf numFmtId="164" fontId="19" fillId="0" borderId="0" xfId="8" applyNumberFormat="1" applyFont="1" applyProtection="1"/>
    <xf numFmtId="164" fontId="18" fillId="0" borderId="0" xfId="8" applyNumberFormat="1" applyFont="1" applyAlignment="1" applyProtection="1">
      <alignment horizontal="center"/>
    </xf>
    <xf numFmtId="164" fontId="18" fillId="0" borderId="0" xfId="8" applyNumberFormat="1" applyFont="1" applyProtection="1"/>
    <xf numFmtId="0" fontId="18" fillId="0" borderId="0" xfId="0" applyFont="1" applyAlignment="1">
      <alignment vertical="center"/>
    </xf>
    <xf numFmtId="0" fontId="19" fillId="0" borderId="0" xfId="0" applyFont="1" applyAlignment="1">
      <alignment vertical="center"/>
    </xf>
    <xf numFmtId="165" fontId="18" fillId="0" borderId="0" xfId="8" applyFont="1" applyAlignment="1" applyProtection="1">
      <alignment horizontal="center"/>
    </xf>
    <xf numFmtId="165" fontId="19" fillId="0" borderId="0" xfId="8" applyFont="1" applyAlignment="1" applyProtection="1">
      <alignment horizontal="center"/>
    </xf>
    <xf numFmtId="164" fontId="25" fillId="5" borderId="28" xfId="8" applyNumberFormat="1" applyFont="1" applyFill="1" applyBorder="1" applyAlignment="1" applyProtection="1">
      <alignment horizontal="center" vertical="center" wrapText="1"/>
    </xf>
    <xf numFmtId="43" fontId="19" fillId="8" borderId="2" xfId="9" applyFont="1" applyFill="1" applyBorder="1" applyAlignment="1" applyProtection="1">
      <alignment horizontal="center" vertical="center"/>
    </xf>
    <xf numFmtId="0" fontId="22" fillId="0" borderId="2" xfId="0" applyFont="1" applyBorder="1" applyAlignment="1">
      <alignment horizontal="left"/>
    </xf>
    <xf numFmtId="0" fontId="22" fillId="0" borderId="0" xfId="0" applyFont="1" applyAlignment="1">
      <alignment horizontal="left"/>
    </xf>
    <xf numFmtId="164" fontId="19" fillId="0" borderId="0" xfId="0" applyNumberFormat="1" applyFont="1" applyAlignment="1">
      <alignment horizontal="center"/>
    </xf>
    <xf numFmtId="0" fontId="10" fillId="0" borderId="0" xfId="0" applyFont="1"/>
    <xf numFmtId="164" fontId="11" fillId="0" borderId="0" xfId="0" applyNumberFormat="1" applyFont="1"/>
    <xf numFmtId="0" fontId="11" fillId="0" borderId="0" xfId="0" applyFont="1"/>
    <xf numFmtId="164" fontId="27" fillId="8" borderId="21" xfId="8" applyNumberFormat="1" applyFont="1" applyFill="1" applyBorder="1" applyProtection="1"/>
    <xf numFmtId="0" fontId="18" fillId="0" borderId="51" xfId="0" applyFont="1" applyBorder="1"/>
    <xf numFmtId="164" fontId="11" fillId="0" borderId="0" xfId="2" applyFont="1" applyAlignment="1" applyProtection="1"/>
    <xf numFmtId="0" fontId="18" fillId="0" borderId="51" xfId="0" applyFont="1" applyBorder="1" applyAlignment="1">
      <alignment horizontal="center"/>
    </xf>
    <xf numFmtId="0" fontId="11" fillId="0" borderId="0" xfId="0" applyFont="1" applyAlignment="1">
      <alignment horizontal="left"/>
    </xf>
    <xf numFmtId="164" fontId="11" fillId="0" borderId="0" xfId="2" applyFont="1" applyBorder="1" applyAlignment="1" applyProtection="1">
      <alignment horizontal="left"/>
    </xf>
    <xf numFmtId="164" fontId="11" fillId="0" borderId="0" xfId="2" applyFont="1" applyBorder="1" applyAlignment="1" applyProtection="1"/>
    <xf numFmtId="164" fontId="11" fillId="4" borderId="0" xfId="0" applyNumberFormat="1" applyFont="1" applyFill="1"/>
    <xf numFmtId="164" fontId="25" fillId="4" borderId="0" xfId="0" applyNumberFormat="1" applyFont="1" applyFill="1"/>
    <xf numFmtId="0" fontId="22" fillId="5" borderId="23" xfId="5" applyFont="1" applyFill="1" applyBorder="1" applyAlignment="1">
      <alignment horizontal="center" vertical="center" wrapText="1"/>
    </xf>
    <xf numFmtId="0" fontId="18" fillId="0" borderId="2" xfId="0" applyFont="1" applyBorder="1"/>
    <xf numFmtId="43" fontId="11" fillId="0" borderId="0" xfId="9" applyFont="1" applyProtection="1"/>
    <xf numFmtId="0" fontId="18" fillId="4" borderId="0" xfId="0" applyFont="1" applyFill="1"/>
    <xf numFmtId="17" fontId="11" fillId="4" borderId="0" xfId="0" applyNumberFormat="1" applyFont="1" applyFill="1" applyAlignment="1">
      <alignment horizontal="left"/>
    </xf>
    <xf numFmtId="0" fontId="25" fillId="5" borderId="2" xfId="0" applyFont="1" applyFill="1" applyBorder="1"/>
    <xf numFmtId="0" fontId="25" fillId="5" borderId="56" xfId="0" applyFont="1" applyFill="1" applyBorder="1" applyAlignment="1">
      <alignment vertical="top" wrapText="1"/>
    </xf>
    <xf numFmtId="0" fontId="18" fillId="5" borderId="2" xfId="0" applyFont="1" applyFill="1" applyBorder="1"/>
    <xf numFmtId="0" fontId="25" fillId="5" borderId="56" xfId="0" applyFont="1" applyFill="1" applyBorder="1"/>
    <xf numFmtId="0" fontId="25" fillId="0" borderId="2" xfId="0" applyFont="1" applyBorder="1"/>
    <xf numFmtId="0" fontId="25" fillId="0" borderId="56" xfId="0" applyFont="1" applyBorder="1"/>
    <xf numFmtId="164" fontId="11" fillId="0" borderId="0" xfId="0" applyNumberFormat="1" applyFont="1" applyAlignment="1">
      <alignment wrapText="1"/>
    </xf>
    <xf numFmtId="0" fontId="18" fillId="0" borderId="2" xfId="0" applyFont="1" applyBorder="1" applyAlignment="1">
      <alignment wrapText="1"/>
    </xf>
    <xf numFmtId="0" fontId="18" fillId="0" borderId="2" xfId="0" applyFont="1" applyBorder="1" applyAlignment="1">
      <alignment vertical="top" wrapText="1"/>
    </xf>
    <xf numFmtId="0" fontId="18" fillId="0" borderId="27" xfId="0" applyFont="1" applyBorder="1"/>
    <xf numFmtId="0" fontId="25" fillId="0" borderId="59" xfId="0" applyFont="1" applyBorder="1"/>
    <xf numFmtId="0" fontId="18" fillId="0" borderId="3" xfId="0" applyFont="1" applyBorder="1"/>
    <xf numFmtId="164" fontId="10" fillId="0" borderId="0" xfId="0" applyNumberFormat="1" applyFont="1"/>
    <xf numFmtId="43" fontId="19" fillId="12" borderId="22" xfId="9" applyFont="1" applyFill="1" applyBorder="1" applyProtection="1">
      <protection locked="0"/>
    </xf>
    <xf numFmtId="164" fontId="22" fillId="17" borderId="21" xfId="9" applyNumberFormat="1" applyFont="1" applyFill="1" applyBorder="1" applyProtection="1"/>
    <xf numFmtId="164" fontId="18" fillId="17" borderId="41" xfId="0" applyNumberFormat="1" applyFont="1" applyFill="1" applyBorder="1" applyProtection="1">
      <protection locked="0"/>
    </xf>
    <xf numFmtId="164" fontId="22" fillId="17" borderId="41" xfId="8" applyNumberFormat="1" applyFont="1" applyFill="1" applyBorder="1" applyAlignment="1" applyProtection="1">
      <alignment horizontal="center"/>
      <protection locked="0"/>
    </xf>
    <xf numFmtId="165" fontId="18" fillId="0" borderId="29" xfId="8" applyFont="1" applyFill="1" applyBorder="1" applyAlignment="1" applyProtection="1">
      <alignment horizontal="center"/>
    </xf>
    <xf numFmtId="164" fontId="25" fillId="9" borderId="28" xfId="8" applyNumberFormat="1" applyFont="1" applyFill="1" applyBorder="1" applyAlignment="1" applyProtection="1">
      <alignment horizontal="center" vertical="center" wrapText="1"/>
    </xf>
    <xf numFmtId="43" fontId="19" fillId="19" borderId="21" xfId="20" applyFont="1" applyFill="1" applyBorder="1" applyProtection="1"/>
    <xf numFmtId="164" fontId="25" fillId="9" borderId="58" xfId="5" applyNumberFormat="1" applyFont="1" applyFill="1" applyBorder="1" applyAlignment="1">
      <alignment horizontal="center" vertical="center" wrapText="1"/>
    </xf>
    <xf numFmtId="164" fontId="25" fillId="5" borderId="10" xfId="5" applyNumberFormat="1" applyFont="1" applyFill="1" applyBorder="1" applyAlignment="1">
      <alignment horizontal="center" vertical="center" wrapText="1"/>
    </xf>
    <xf numFmtId="0" fontId="25" fillId="5" borderId="31" xfId="0" applyFont="1" applyFill="1" applyBorder="1" applyAlignment="1">
      <alignment vertical="center" wrapText="1"/>
    </xf>
    <xf numFmtId="0" fontId="22" fillId="5" borderId="55" xfId="5" applyFont="1" applyFill="1" applyBorder="1" applyAlignment="1">
      <alignment vertical="center" wrapText="1"/>
    </xf>
    <xf numFmtId="0" fontId="18" fillId="0" borderId="25" xfId="0" applyFont="1" applyBorder="1"/>
    <xf numFmtId="0" fontId="18" fillId="0" borderId="25" xfId="0" applyFont="1" applyBorder="1" applyAlignment="1">
      <alignment wrapText="1"/>
    </xf>
    <xf numFmtId="0" fontId="18" fillId="0" borderId="12" xfId="0" applyFont="1" applyBorder="1"/>
    <xf numFmtId="164" fontId="25" fillId="0" borderId="0" xfId="0" applyNumberFormat="1" applyFont="1" applyAlignment="1">
      <alignment horizontal="center"/>
    </xf>
    <xf numFmtId="0" fontId="25" fillId="5" borderId="58" xfId="5" applyFont="1" applyFill="1" applyBorder="1" applyAlignment="1">
      <alignment horizontal="center" vertical="center" wrapText="1"/>
    </xf>
    <xf numFmtId="0" fontId="25" fillId="5" borderId="42" xfId="5" applyFont="1" applyFill="1" applyBorder="1" applyAlignment="1">
      <alignment horizontal="center" vertical="center" wrapText="1"/>
    </xf>
    <xf numFmtId="164" fontId="25" fillId="5" borderId="43" xfId="5" applyNumberFormat="1" applyFont="1" applyFill="1" applyBorder="1" applyAlignment="1">
      <alignment horizontal="center" vertical="center" wrapText="1"/>
    </xf>
    <xf numFmtId="0" fontId="18" fillId="0" borderId="40" xfId="0" applyFont="1" applyBorder="1"/>
    <xf numFmtId="0" fontId="18" fillId="0" borderId="44" xfId="0" applyFont="1" applyBorder="1" applyAlignment="1">
      <alignment horizontal="center"/>
    </xf>
    <xf numFmtId="0" fontId="18" fillId="0" borderId="41" xfId="0" applyFont="1" applyBorder="1"/>
    <xf numFmtId="0" fontId="25" fillId="5" borderId="43" xfId="5" applyFont="1" applyFill="1" applyBorder="1" applyAlignment="1">
      <alignment horizontal="center" vertical="center" wrapText="1"/>
    </xf>
    <xf numFmtId="0" fontId="25" fillId="5" borderId="12" xfId="5" applyFont="1" applyFill="1" applyBorder="1" applyAlignment="1">
      <alignment horizontal="center" vertical="center" wrapText="1"/>
    </xf>
    <xf numFmtId="0" fontId="18" fillId="0" borderId="36" xfId="0" applyFont="1" applyBorder="1" applyAlignment="1">
      <alignment horizontal="center"/>
    </xf>
    <xf numFmtId="0" fontId="19" fillId="0" borderId="49" xfId="0" applyFont="1" applyBorder="1" applyAlignment="1">
      <alignment horizontal="center"/>
    </xf>
    <xf numFmtId="0" fontId="25" fillId="5" borderId="23" xfId="5" applyFont="1" applyFill="1" applyBorder="1" applyAlignment="1">
      <alignment horizontal="center" vertical="center" wrapText="1"/>
    </xf>
    <xf numFmtId="0" fontId="25" fillId="5" borderId="9" xfId="5" applyFont="1" applyFill="1" applyBorder="1" applyAlignment="1">
      <alignment horizontal="center" vertical="center" wrapText="1"/>
    </xf>
    <xf numFmtId="0" fontId="18" fillId="0" borderId="19" xfId="0" applyFont="1" applyBorder="1"/>
    <xf numFmtId="0" fontId="18" fillId="0" borderId="29" xfId="0" applyFont="1" applyBorder="1" applyAlignment="1">
      <alignment horizontal="center"/>
    </xf>
    <xf numFmtId="164" fontId="25" fillId="5" borderId="16" xfId="5" applyNumberFormat="1" applyFont="1" applyFill="1" applyBorder="1" applyAlignment="1">
      <alignment horizontal="center" vertical="center" wrapText="1"/>
    </xf>
    <xf numFmtId="164" fontId="25" fillId="8" borderId="24" xfId="5" applyNumberFormat="1" applyFont="1" applyFill="1" applyBorder="1" applyAlignment="1">
      <alignment horizontal="center" vertical="center" wrapText="1"/>
    </xf>
    <xf numFmtId="0" fontId="25" fillId="5" borderId="7" xfId="0" applyFont="1" applyFill="1" applyBorder="1" applyAlignment="1">
      <alignment vertical="center" wrapText="1"/>
    </xf>
    <xf numFmtId="0" fontId="25" fillId="5" borderId="18" xfId="5" applyFont="1" applyFill="1" applyBorder="1" applyAlignment="1">
      <alignment horizontal="center" vertical="center" wrapText="1"/>
    </xf>
    <xf numFmtId="0" fontId="25" fillId="5" borderId="7" xfId="5" applyFont="1" applyFill="1" applyBorder="1" applyAlignment="1">
      <alignment horizontal="center" vertical="center" wrapText="1"/>
    </xf>
    <xf numFmtId="164" fontId="25" fillId="5" borderId="18" xfId="5" applyNumberFormat="1" applyFont="1" applyFill="1" applyBorder="1" applyAlignment="1">
      <alignment horizontal="center" vertical="center" wrapText="1"/>
    </xf>
    <xf numFmtId="164" fontId="25" fillId="9" borderId="48" xfId="5" applyNumberFormat="1"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28" xfId="0" applyFont="1" applyFill="1" applyBorder="1" applyAlignment="1">
      <alignment horizontal="center" vertical="center" wrapText="1"/>
    </xf>
    <xf numFmtId="164" fontId="25" fillId="5" borderId="28" xfId="0" applyNumberFormat="1" applyFont="1" applyFill="1" applyBorder="1" applyAlignment="1">
      <alignment horizontal="center" vertical="center" wrapText="1"/>
    </xf>
    <xf numFmtId="0" fontId="19" fillId="4" borderId="31" xfId="0" applyFont="1" applyFill="1" applyBorder="1" applyAlignment="1">
      <alignment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vertical="center" wrapText="1"/>
    </xf>
    <xf numFmtId="0" fontId="19" fillId="0" borderId="2" xfId="0" applyFont="1" applyBorder="1" applyAlignment="1">
      <alignment horizontal="center" vertical="center"/>
    </xf>
    <xf numFmtId="0" fontId="19" fillId="4" borderId="25" xfId="0" applyFont="1" applyFill="1" applyBorder="1" applyAlignment="1">
      <alignment vertical="center" wrapText="1"/>
    </xf>
    <xf numFmtId="0" fontId="19" fillId="0" borderId="52" xfId="0" applyFont="1" applyBorder="1" applyAlignment="1">
      <alignment vertical="center" wrapText="1"/>
    </xf>
    <xf numFmtId="0" fontId="19" fillId="0" borderId="6" xfId="0" applyFont="1" applyBorder="1" applyAlignment="1">
      <alignment horizontal="center" vertical="center"/>
    </xf>
    <xf numFmtId="0" fontId="26" fillId="5" borderId="2" xfId="0" applyFont="1" applyFill="1" applyBorder="1"/>
    <xf numFmtId="44" fontId="25" fillId="18" borderId="47" xfId="8" applyNumberFormat="1" applyFont="1" applyFill="1" applyBorder="1" applyAlignment="1" applyProtection="1">
      <alignment horizontal="center"/>
    </xf>
    <xf numFmtId="44" fontId="25" fillId="18" borderId="17" xfId="8" applyNumberFormat="1" applyFont="1" applyFill="1" applyBorder="1" applyProtection="1"/>
    <xf numFmtId="44" fontId="25" fillId="18" borderId="22" xfId="9" applyNumberFormat="1" applyFont="1" applyFill="1" applyBorder="1" applyProtection="1"/>
    <xf numFmtId="164" fontId="19" fillId="18" borderId="22" xfId="0" applyNumberFormat="1" applyFont="1" applyFill="1" applyBorder="1" applyAlignment="1">
      <alignment horizontal="center"/>
    </xf>
    <xf numFmtId="164" fontId="19" fillId="18" borderId="22" xfId="0" applyNumberFormat="1" applyFont="1" applyFill="1" applyBorder="1"/>
    <xf numFmtId="164" fontId="19" fillId="18" borderId="14" xfId="0" applyNumberFormat="1" applyFont="1" applyFill="1" applyBorder="1"/>
    <xf numFmtId="164" fontId="25" fillId="18" borderId="14" xfId="0" applyNumberFormat="1" applyFont="1" applyFill="1" applyBorder="1"/>
    <xf numFmtId="164" fontId="25" fillId="18" borderId="14" xfId="9" applyNumberFormat="1" applyFont="1" applyFill="1" applyBorder="1" applyProtection="1"/>
    <xf numFmtId="44" fontId="25" fillId="18" borderId="22" xfId="0" applyNumberFormat="1" applyFont="1" applyFill="1" applyBorder="1"/>
    <xf numFmtId="44" fontId="22" fillId="18" borderId="22" xfId="0" applyNumberFormat="1" applyFont="1" applyFill="1" applyBorder="1"/>
    <xf numFmtId="44" fontId="22" fillId="18" borderId="22" xfId="8" applyNumberFormat="1" applyFont="1" applyFill="1" applyBorder="1" applyProtection="1"/>
    <xf numFmtId="0" fontId="25" fillId="18" borderId="26" xfId="0" applyFont="1" applyFill="1" applyBorder="1"/>
    <xf numFmtId="0" fontId="18" fillId="18" borderId="27" xfId="0" applyFont="1" applyFill="1" applyBorder="1" applyAlignment="1">
      <alignment horizontal="center"/>
    </xf>
    <xf numFmtId="165" fontId="18" fillId="18" borderId="27" xfId="8" applyFont="1" applyFill="1" applyBorder="1" applyAlignment="1" applyProtection="1">
      <alignment horizontal="center"/>
    </xf>
    <xf numFmtId="164" fontId="25" fillId="18" borderId="17" xfId="8" applyNumberFormat="1" applyFont="1" applyFill="1" applyBorder="1" applyProtection="1"/>
    <xf numFmtId="164" fontId="25" fillId="18" borderId="22" xfId="8" applyNumberFormat="1" applyFont="1" applyFill="1" applyBorder="1" applyProtection="1"/>
    <xf numFmtId="0" fontId="25" fillId="18" borderId="17" xfId="0" applyFont="1" applyFill="1" applyBorder="1" applyAlignment="1">
      <alignment horizontal="center"/>
    </xf>
    <xf numFmtId="0" fontId="22" fillId="18" borderId="14" xfId="0" applyFont="1" applyFill="1" applyBorder="1" applyAlignment="1">
      <alignment horizontal="center"/>
    </xf>
    <xf numFmtId="0" fontId="25" fillId="18" borderId="14" xfId="0" applyFont="1" applyFill="1" applyBorder="1"/>
    <xf numFmtId="0" fontId="18" fillId="18" borderId="22" xfId="0" applyFont="1" applyFill="1" applyBorder="1"/>
    <xf numFmtId="0" fontId="25" fillId="18" borderId="22" xfId="0" applyFont="1" applyFill="1" applyBorder="1"/>
    <xf numFmtId="164" fontId="25" fillId="8" borderId="18" xfId="5" applyNumberFormat="1" applyFont="1" applyFill="1" applyBorder="1" applyAlignment="1">
      <alignment horizontal="center" vertical="center" wrapText="1"/>
    </xf>
    <xf numFmtId="164" fontId="25" fillId="9" borderId="32" xfId="5" applyNumberFormat="1" applyFont="1" applyFill="1" applyBorder="1" applyAlignment="1">
      <alignment horizontal="center" vertical="center" wrapText="1"/>
    </xf>
    <xf numFmtId="164" fontId="25" fillId="9" borderId="58" xfId="7" applyNumberFormat="1" applyFont="1" applyFill="1" applyBorder="1" applyAlignment="1" applyProtection="1">
      <alignment horizontal="center" vertical="center" wrapText="1"/>
    </xf>
    <xf numFmtId="164" fontId="22" fillId="12" borderId="21" xfId="9" applyNumberFormat="1" applyFont="1" applyFill="1" applyBorder="1" applyProtection="1"/>
    <xf numFmtId="164" fontId="22" fillId="18" borderId="22" xfId="9" applyNumberFormat="1" applyFont="1" applyFill="1" applyBorder="1" applyProtection="1"/>
    <xf numFmtId="44" fontId="22" fillId="18" borderId="22" xfId="9" applyNumberFormat="1" applyFont="1" applyFill="1" applyBorder="1" applyProtection="1"/>
    <xf numFmtId="0" fontId="22" fillId="0" borderId="0" xfId="0" applyFont="1"/>
    <xf numFmtId="164" fontId="22" fillId="0" borderId="0" xfId="0" applyNumberFormat="1" applyFont="1"/>
    <xf numFmtId="0" fontId="36" fillId="0" borderId="0" xfId="0" applyFont="1" applyAlignment="1">
      <alignment vertical="center"/>
    </xf>
    <xf numFmtId="0" fontId="38" fillId="0" borderId="0" xfId="0" applyFont="1" applyAlignment="1">
      <alignment vertical="center"/>
    </xf>
    <xf numFmtId="0" fontId="39" fillId="0" borderId="0" xfId="0" applyFont="1"/>
    <xf numFmtId="164" fontId="39" fillId="0" borderId="0" xfId="0" applyNumberFormat="1" applyFont="1"/>
    <xf numFmtId="0" fontId="40" fillId="0" borderId="0" xfId="0" applyFont="1"/>
    <xf numFmtId="0" fontId="41" fillId="0" borderId="0" xfId="0" applyFont="1"/>
    <xf numFmtId="164" fontId="42" fillId="7" borderId="32" xfId="0" applyNumberFormat="1" applyFont="1" applyFill="1" applyBorder="1"/>
    <xf numFmtId="0" fontId="42" fillId="7" borderId="32" xfId="0" applyFont="1" applyFill="1" applyBorder="1"/>
    <xf numFmtId="0" fontId="42" fillId="7" borderId="37" xfId="0" applyFont="1" applyFill="1" applyBorder="1"/>
    <xf numFmtId="0" fontId="43" fillId="0" borderId="0" xfId="0" applyFont="1"/>
    <xf numFmtId="0" fontId="18" fillId="0" borderId="0" xfId="0" applyFont="1" applyAlignment="1">
      <alignment horizontal="center"/>
    </xf>
    <xf numFmtId="44" fontId="25" fillId="18" borderId="26" xfId="0" applyNumberFormat="1" applyFont="1" applyFill="1" applyBorder="1"/>
    <xf numFmtId="44" fontId="25" fillId="18" borderId="27" xfId="0" applyNumberFormat="1" applyFont="1" applyFill="1" applyBorder="1"/>
    <xf numFmtId="44" fontId="25" fillId="18" borderId="27" xfId="0" applyNumberFormat="1" applyFont="1" applyFill="1" applyBorder="1" applyAlignment="1">
      <alignment horizontal="center"/>
    </xf>
    <xf numFmtId="44" fontId="25" fillId="18" borderId="27" xfId="8" applyNumberFormat="1" applyFont="1" applyFill="1" applyBorder="1" applyProtection="1"/>
    <xf numFmtId="44" fontId="25" fillId="18" borderId="27" xfId="9" applyNumberFormat="1" applyFont="1" applyFill="1" applyBorder="1" applyProtection="1"/>
    <xf numFmtId="44" fontId="22" fillId="18" borderId="27" xfId="8" applyNumberFormat="1" applyFont="1" applyFill="1" applyBorder="1" applyProtection="1"/>
    <xf numFmtId="43" fontId="19" fillId="8" borderId="3" xfId="9" applyFont="1" applyFill="1" applyBorder="1" applyAlignment="1" applyProtection="1">
      <alignment horizontal="center" vertical="center"/>
    </xf>
    <xf numFmtId="43" fontId="22" fillId="8" borderId="3" xfId="9" applyFont="1" applyFill="1" applyBorder="1" applyAlignment="1" applyProtection="1">
      <alignment horizontal="center" vertical="center"/>
    </xf>
    <xf numFmtId="43" fontId="19" fillId="8" borderId="44" xfId="9" applyFont="1" applyFill="1" applyBorder="1" applyProtection="1"/>
    <xf numFmtId="43" fontId="22" fillId="8" borderId="2" xfId="9" applyFont="1" applyFill="1" applyBorder="1" applyAlignment="1" applyProtection="1">
      <alignment horizontal="center" vertical="center"/>
    </xf>
    <xf numFmtId="43" fontId="19" fillId="8" borderId="21" xfId="9" applyFont="1" applyFill="1" applyBorder="1" applyProtection="1"/>
    <xf numFmtId="43" fontId="19" fillId="8" borderId="21" xfId="9" applyFont="1" applyFill="1" applyBorder="1" applyAlignment="1" applyProtection="1">
      <alignment vertical="center"/>
    </xf>
    <xf numFmtId="43" fontId="19" fillId="8" borderId="6" xfId="9" applyFont="1" applyFill="1" applyBorder="1" applyAlignment="1" applyProtection="1">
      <alignment horizontal="center" vertical="center"/>
    </xf>
    <xf numFmtId="43" fontId="22" fillId="8" borderId="6" xfId="9" applyFont="1" applyFill="1" applyBorder="1" applyAlignment="1" applyProtection="1">
      <alignment horizontal="center" vertical="center"/>
    </xf>
    <xf numFmtId="43" fontId="19" fillId="8" borderId="44" xfId="9" applyFont="1" applyFill="1" applyBorder="1"/>
    <xf numFmtId="43" fontId="18" fillId="8" borderId="20" xfId="9" applyFont="1" applyFill="1" applyBorder="1" applyProtection="1"/>
    <xf numFmtId="43" fontId="22" fillId="8" borderId="44" xfId="9" applyFont="1" applyFill="1" applyBorder="1" applyProtection="1"/>
    <xf numFmtId="43" fontId="18" fillId="8" borderId="44" xfId="9" applyFont="1" applyFill="1" applyBorder="1" applyProtection="1"/>
    <xf numFmtId="0" fontId="18" fillId="0" borderId="2" xfId="0" applyFont="1" applyBorder="1" applyAlignment="1">
      <alignment vertical="center"/>
    </xf>
    <xf numFmtId="0" fontId="19" fillId="0" borderId="2" xfId="0" applyFont="1" applyBorder="1" applyAlignment="1">
      <alignment vertical="center"/>
    </xf>
    <xf numFmtId="164" fontId="18" fillId="0" borderId="2" xfId="0" applyNumberFormat="1" applyFont="1" applyBorder="1" applyAlignment="1">
      <alignment horizontal="center" vertical="center" wrapText="1"/>
    </xf>
    <xf numFmtId="164" fontId="18" fillId="6" borderId="2" xfId="8" applyNumberFormat="1" applyFont="1" applyFill="1" applyBorder="1" applyAlignment="1" applyProtection="1">
      <alignment vertical="center"/>
      <protection locked="0"/>
    </xf>
    <xf numFmtId="43" fontId="18" fillId="8" borderId="2" xfId="9" applyFont="1" applyFill="1" applyBorder="1" applyAlignment="1" applyProtection="1">
      <alignment vertical="center"/>
    </xf>
    <xf numFmtId="43" fontId="25" fillId="8" borderId="2" xfId="9" applyFont="1" applyFill="1" applyBorder="1" applyAlignment="1" applyProtection="1">
      <alignment horizontal="right" vertical="center"/>
    </xf>
    <xf numFmtId="43" fontId="22" fillId="8" borderId="2" xfId="9" applyFont="1" applyFill="1" applyBorder="1" applyAlignment="1" applyProtection="1">
      <alignment horizontal="right" vertical="center"/>
    </xf>
    <xf numFmtId="165" fontId="19" fillId="4" borderId="2" xfId="8" applyFont="1" applyFill="1" applyBorder="1" applyAlignment="1" applyProtection="1">
      <alignment vertical="center"/>
    </xf>
    <xf numFmtId="0" fontId="22" fillId="4" borderId="2" xfId="8" applyNumberFormat="1" applyFont="1" applyFill="1" applyBorder="1" applyAlignment="1" applyProtection="1">
      <alignment horizontal="center" vertical="center"/>
    </xf>
    <xf numFmtId="164" fontId="18" fillId="4" borderId="2" xfId="8" applyNumberFormat="1" applyFont="1" applyFill="1" applyBorder="1" applyAlignment="1" applyProtection="1">
      <alignment horizontal="center" vertical="center"/>
    </xf>
    <xf numFmtId="164" fontId="25" fillId="6" borderId="2" xfId="8" applyNumberFormat="1" applyFont="1" applyFill="1" applyBorder="1" applyAlignment="1" applyProtection="1">
      <alignment vertical="center"/>
      <protection locked="0"/>
    </xf>
    <xf numFmtId="0" fontId="22" fillId="4" borderId="2" xfId="0" applyFont="1" applyFill="1" applyBorder="1" applyAlignment="1">
      <alignment horizontal="center" vertical="center"/>
    </xf>
    <xf numFmtId="164" fontId="18" fillId="6" borderId="2" xfId="0" applyNumberFormat="1" applyFont="1" applyFill="1" applyBorder="1" applyAlignment="1" applyProtection="1">
      <alignment vertical="center"/>
      <protection locked="0"/>
    </xf>
    <xf numFmtId="164" fontId="18" fillId="0" borderId="2" xfId="0" applyNumberFormat="1" applyFont="1" applyBorder="1" applyAlignment="1">
      <alignment horizontal="center" vertical="center"/>
    </xf>
    <xf numFmtId="0" fontId="19" fillId="0" borderId="2" xfId="0" applyFont="1" applyBorder="1" applyAlignment="1">
      <alignment horizontal="left" vertical="center"/>
    </xf>
    <xf numFmtId="164" fontId="19" fillId="0" borderId="2" xfId="0" applyNumberFormat="1" applyFont="1" applyBorder="1" applyAlignment="1">
      <alignment horizontal="center" vertical="center" wrapText="1"/>
    </xf>
    <xf numFmtId="0" fontId="18" fillId="0" borderId="3" xfId="0" applyFont="1" applyBorder="1" applyAlignment="1">
      <alignment vertical="center"/>
    </xf>
    <xf numFmtId="0" fontId="19" fillId="0" borderId="3" xfId="0" applyFont="1" applyBorder="1" applyAlignment="1">
      <alignment vertical="center"/>
    </xf>
    <xf numFmtId="164" fontId="18" fillId="0" borderId="3" xfId="0" applyNumberFormat="1" applyFont="1" applyBorder="1" applyAlignment="1">
      <alignment horizontal="center" vertical="center" wrapText="1"/>
    </xf>
    <xf numFmtId="164" fontId="18" fillId="6" borderId="3" xfId="8" applyNumberFormat="1" applyFont="1" applyFill="1" applyBorder="1" applyAlignment="1" applyProtection="1">
      <alignment vertical="center"/>
      <protection locked="0"/>
    </xf>
    <xf numFmtId="43" fontId="18" fillId="8" borderId="3" xfId="9" applyFont="1" applyFill="1" applyBorder="1" applyAlignment="1" applyProtection="1">
      <alignment vertical="center"/>
    </xf>
    <xf numFmtId="43" fontId="25" fillId="8" borderId="3" xfId="9" applyFont="1" applyFill="1" applyBorder="1" applyAlignment="1" applyProtection="1">
      <alignment horizontal="right" vertical="center"/>
    </xf>
    <xf numFmtId="43" fontId="22" fillId="8" borderId="3" xfId="9" applyFont="1" applyFill="1" applyBorder="1" applyAlignment="1" applyProtection="1">
      <alignment vertical="center"/>
    </xf>
    <xf numFmtId="164" fontId="25" fillId="9" borderId="18" xfId="0" applyNumberFormat="1" applyFont="1" applyFill="1" applyBorder="1" applyAlignment="1">
      <alignment horizontal="center" wrapText="1"/>
    </xf>
    <xf numFmtId="164" fontId="25" fillId="9" borderId="18" xfId="7" applyNumberFormat="1" applyFont="1" applyFill="1" applyBorder="1" applyAlignment="1" applyProtection="1">
      <alignment horizontal="center" vertical="center" wrapText="1"/>
    </xf>
    <xf numFmtId="0" fontId="19" fillId="0" borderId="6" xfId="0" applyFont="1" applyBorder="1" applyAlignment="1">
      <alignment horizontal="left" vertical="center"/>
    </xf>
    <xf numFmtId="0" fontId="18" fillId="0" borderId="6" xfId="0" applyFont="1" applyBorder="1" applyAlignment="1">
      <alignment vertical="center"/>
    </xf>
    <xf numFmtId="0" fontId="22" fillId="4" borderId="6" xfId="0" applyFont="1" applyFill="1" applyBorder="1" applyAlignment="1">
      <alignment horizontal="center" vertical="center"/>
    </xf>
    <xf numFmtId="164" fontId="19" fillId="0" borderId="6" xfId="0" applyNumberFormat="1" applyFont="1" applyBorder="1" applyAlignment="1">
      <alignment horizontal="center" vertical="center" wrapText="1"/>
    </xf>
    <xf numFmtId="164" fontId="18" fillId="6" borderId="6" xfId="0" applyNumberFormat="1" applyFont="1" applyFill="1" applyBorder="1" applyAlignment="1" applyProtection="1">
      <alignment vertical="center"/>
      <protection locked="0"/>
    </xf>
    <xf numFmtId="43" fontId="18" fillId="8" borderId="6" xfId="9" applyFont="1" applyFill="1" applyBorder="1" applyAlignment="1" applyProtection="1">
      <alignment vertical="center"/>
    </xf>
    <xf numFmtId="43" fontId="25" fillId="8" borderId="6" xfId="9" applyFont="1" applyFill="1" applyBorder="1" applyAlignment="1" applyProtection="1">
      <alignment horizontal="right" vertical="center"/>
    </xf>
    <xf numFmtId="43" fontId="22" fillId="8" borderId="6" xfId="9" applyFont="1" applyFill="1" applyBorder="1" applyAlignment="1" applyProtection="1">
      <alignment horizontal="right" vertical="center"/>
    </xf>
    <xf numFmtId="165" fontId="25" fillId="18" borderId="30" xfId="8" applyFont="1" applyFill="1" applyBorder="1" applyAlignment="1" applyProtection="1">
      <alignment horizontal="center"/>
    </xf>
    <xf numFmtId="165" fontId="25" fillId="18" borderId="48" xfId="8" applyFont="1" applyFill="1" applyBorder="1" applyAlignment="1" applyProtection="1">
      <alignment horizontal="center"/>
    </xf>
    <xf numFmtId="165" fontId="25" fillId="18" borderId="18" xfId="8" applyFont="1" applyFill="1" applyBorder="1" applyAlignment="1" applyProtection="1">
      <alignment horizontal="center"/>
    </xf>
    <xf numFmtId="164" fontId="25" fillId="18" borderId="18" xfId="8" applyNumberFormat="1" applyFont="1" applyFill="1" applyBorder="1" applyAlignment="1" applyProtection="1">
      <alignment horizontal="center"/>
    </xf>
    <xf numFmtId="164" fontId="22" fillId="18" borderId="18" xfId="8" applyNumberFormat="1" applyFont="1" applyFill="1" applyBorder="1" applyAlignment="1" applyProtection="1">
      <alignment horizontal="center"/>
    </xf>
    <xf numFmtId="164" fontId="22" fillId="18" borderId="18" xfId="8" applyNumberFormat="1" applyFont="1" applyFill="1" applyBorder="1" applyProtection="1"/>
    <xf numFmtId="0" fontId="25" fillId="17" borderId="18" xfId="0" applyFont="1" applyFill="1" applyBorder="1"/>
    <xf numFmtId="164" fontId="27" fillId="17" borderId="18" xfId="8" applyNumberFormat="1" applyFont="1" applyFill="1" applyBorder="1" applyProtection="1"/>
    <xf numFmtId="43" fontId="18" fillId="17" borderId="41" xfId="9" applyFont="1" applyFill="1" applyBorder="1" applyAlignment="1" applyProtection="1">
      <alignment horizontal="center"/>
      <protection locked="0"/>
    </xf>
    <xf numFmtId="164" fontId="19" fillId="16" borderId="7" xfId="0" applyNumberFormat="1" applyFont="1" applyFill="1" applyBorder="1" applyAlignment="1">
      <alignment horizontal="center" vertical="center"/>
    </xf>
    <xf numFmtId="164" fontId="19" fillId="16" borderId="32" xfId="0" applyNumberFormat="1" applyFont="1" applyFill="1" applyBorder="1" applyAlignment="1">
      <alignment horizontal="center" vertical="center"/>
    </xf>
    <xf numFmtId="164" fontId="19" fillId="16" borderId="37" xfId="0" applyNumberFormat="1" applyFont="1" applyFill="1" applyBorder="1"/>
    <xf numFmtId="164" fontId="11" fillId="0" borderId="0" xfId="0" applyNumberFormat="1" applyFont="1" applyAlignment="1">
      <alignment horizontal="center"/>
    </xf>
    <xf numFmtId="0" fontId="9" fillId="7" borderId="36" xfId="5" applyFont="1" applyFill="1" applyBorder="1" applyAlignment="1">
      <alignment wrapText="1"/>
    </xf>
    <xf numFmtId="43" fontId="18" fillId="17" borderId="3" xfId="9" applyFont="1" applyFill="1" applyBorder="1" applyProtection="1">
      <protection locked="0"/>
    </xf>
    <xf numFmtId="43" fontId="18" fillId="17" borderId="3" xfId="9" applyFont="1" applyFill="1" applyBorder="1"/>
    <xf numFmtId="43" fontId="22" fillId="6" borderId="51" xfId="9" applyFont="1" applyFill="1" applyBorder="1" applyAlignment="1" applyProtection="1">
      <alignment horizontal="center"/>
      <protection locked="0"/>
    </xf>
    <xf numFmtId="43" fontId="25" fillId="6" borderId="2" xfId="9" applyFont="1" applyFill="1" applyBorder="1" applyProtection="1">
      <protection locked="0"/>
    </xf>
    <xf numFmtId="164" fontId="19" fillId="17" borderId="2" xfId="0" applyNumberFormat="1" applyFont="1" applyFill="1" applyBorder="1"/>
    <xf numFmtId="44" fontId="25" fillId="4" borderId="39" xfId="0" applyNumberFormat="1" applyFont="1" applyFill="1" applyBorder="1"/>
    <xf numFmtId="164" fontId="22" fillId="0" borderId="39" xfId="0" applyNumberFormat="1" applyFont="1" applyBorder="1"/>
    <xf numFmtId="43" fontId="18" fillId="16" borderId="3" xfId="9" applyFont="1" applyFill="1" applyBorder="1" applyProtection="1">
      <protection locked="0"/>
    </xf>
    <xf numFmtId="43" fontId="18" fillId="16" borderId="2" xfId="9" applyFont="1" applyFill="1" applyBorder="1" applyProtection="1">
      <protection locked="0"/>
    </xf>
    <xf numFmtId="0" fontId="18" fillId="0" borderId="3" xfId="0" applyFont="1" applyBorder="1" applyAlignment="1">
      <alignment horizontal="center"/>
    </xf>
    <xf numFmtId="43" fontId="18" fillId="17" borderId="2" xfId="0" applyNumberFormat="1" applyFont="1" applyFill="1" applyBorder="1"/>
    <xf numFmtId="43" fontId="18" fillId="17" borderId="2" xfId="9" applyFont="1" applyFill="1" applyBorder="1"/>
    <xf numFmtId="0" fontId="10" fillId="0" borderId="0" xfId="0" applyFont="1" applyAlignment="1">
      <alignment horizontal="center"/>
    </xf>
    <xf numFmtId="0" fontId="11" fillId="0" borderId="0" xfId="0" applyFont="1" applyAlignment="1">
      <alignment horizontal="center"/>
    </xf>
    <xf numFmtId="0" fontId="21" fillId="0" borderId="0" xfId="0" applyFont="1" applyAlignment="1">
      <alignment horizontal="center"/>
    </xf>
    <xf numFmtId="17" fontId="11" fillId="0" borderId="0" xfId="0" applyNumberFormat="1" applyFont="1" applyAlignment="1">
      <alignment horizontal="center"/>
    </xf>
    <xf numFmtId="0" fontId="33" fillId="0" borderId="19" xfId="0" applyFont="1" applyBorder="1" applyAlignment="1">
      <alignment horizontal="center"/>
    </xf>
    <xf numFmtId="0" fontId="25" fillId="5" borderId="25" xfId="0" applyFont="1" applyFill="1" applyBorder="1" applyAlignment="1">
      <alignment horizontal="center"/>
    </xf>
    <xf numFmtId="0" fontId="25" fillId="0" borderId="25" xfId="0" applyFont="1" applyBorder="1" applyAlignment="1">
      <alignment horizontal="center"/>
    </xf>
    <xf numFmtId="0" fontId="18" fillId="0" borderId="25" xfId="0" applyFont="1" applyBorder="1" applyAlignment="1">
      <alignment horizontal="center"/>
    </xf>
    <xf numFmtId="0" fontId="18" fillId="0" borderId="26" xfId="0" applyFont="1" applyBorder="1" applyAlignment="1">
      <alignment horizontal="center"/>
    </xf>
    <xf numFmtId="0" fontId="18" fillId="0" borderId="60" xfId="0" applyFont="1" applyBorder="1" applyAlignment="1">
      <alignment horizontal="center"/>
    </xf>
    <xf numFmtId="0" fontId="18" fillId="5" borderId="0" xfId="0" applyFont="1" applyFill="1" applyAlignment="1">
      <alignment horizontal="center"/>
    </xf>
    <xf numFmtId="44" fontId="10" fillId="17" borderId="58" xfId="0" applyNumberFormat="1" applyFont="1" applyFill="1" applyBorder="1"/>
    <xf numFmtId="0" fontId="18" fillId="0" borderId="50" xfId="0" applyFont="1" applyBorder="1"/>
    <xf numFmtId="0" fontId="25" fillId="4" borderId="13" xfId="6" applyFont="1" applyFill="1" applyBorder="1" applyAlignment="1">
      <alignment horizontal="center" vertical="center" wrapText="1"/>
    </xf>
    <xf numFmtId="0" fontId="4" fillId="0" borderId="2" xfId="0" applyFont="1" applyBorder="1"/>
    <xf numFmtId="0" fontId="18" fillId="0" borderId="22" xfId="0" applyFont="1" applyBorder="1"/>
    <xf numFmtId="0" fontId="23" fillId="0" borderId="0" xfId="0" applyFont="1" applyAlignment="1">
      <alignment vertical="center"/>
    </xf>
    <xf numFmtId="164" fontId="26" fillId="9" borderId="57" xfId="7" applyNumberFormat="1" applyFont="1" applyFill="1" applyBorder="1" applyAlignment="1" applyProtection="1">
      <alignment horizontal="center" vertical="center" wrapText="1"/>
    </xf>
    <xf numFmtId="0" fontId="25" fillId="5" borderId="3" xfId="0" applyFont="1" applyFill="1" applyBorder="1"/>
    <xf numFmtId="164" fontId="26" fillId="9" borderId="50" xfId="7" applyNumberFormat="1" applyFont="1" applyFill="1" applyBorder="1" applyAlignment="1" applyProtection="1">
      <alignment horizontal="center" vertical="center" wrapText="1"/>
    </xf>
    <xf numFmtId="164" fontId="27" fillId="8" borderId="56" xfId="8" applyNumberFormat="1" applyFont="1" applyFill="1" applyBorder="1" applyProtection="1"/>
    <xf numFmtId="164" fontId="27" fillId="8" borderId="25" xfId="8" applyNumberFormat="1" applyFont="1" applyFill="1" applyBorder="1" applyProtection="1"/>
    <xf numFmtId="0" fontId="11" fillId="2" borderId="0" xfId="4" applyFont="1" applyFill="1"/>
    <xf numFmtId="0" fontId="11" fillId="0" borderId="0" xfId="4" applyFont="1"/>
    <xf numFmtId="0" fontId="11" fillId="0" borderId="0" xfId="4" applyFont="1" applyAlignment="1">
      <alignment horizontal="center"/>
    </xf>
    <xf numFmtId="0" fontId="11" fillId="2" borderId="0" xfId="4" applyFont="1" applyFill="1" applyAlignment="1">
      <alignment horizontal="right"/>
    </xf>
    <xf numFmtId="0" fontId="11" fillId="2" borderId="0" xfId="4" applyFont="1" applyFill="1" applyAlignment="1">
      <alignment horizontal="center" wrapText="1"/>
    </xf>
    <xf numFmtId="0" fontId="11" fillId="2" borderId="0" xfId="4" applyFont="1" applyFill="1" applyAlignment="1">
      <alignment horizontal="left"/>
    </xf>
    <xf numFmtId="0" fontId="15" fillId="2" borderId="0" xfId="3" applyFont="1" applyFill="1" applyBorder="1" applyAlignment="1" applyProtection="1">
      <alignment horizontal="left"/>
    </xf>
    <xf numFmtId="0" fontId="16" fillId="2" borderId="0" xfId="3" applyFont="1" applyFill="1" applyBorder="1" applyAlignment="1" applyProtection="1">
      <alignment horizontal="left"/>
    </xf>
    <xf numFmtId="0" fontId="11" fillId="2" borderId="0" xfId="4" applyFont="1" applyFill="1" applyAlignment="1">
      <alignment horizontal="left" wrapText="1"/>
    </xf>
    <xf numFmtId="0" fontId="11" fillId="3" borderId="5" xfId="4" applyFont="1" applyFill="1" applyBorder="1" applyAlignment="1">
      <alignment horizontal="center" wrapText="1"/>
    </xf>
    <xf numFmtId="0" fontId="11" fillId="3" borderId="0" xfId="4" applyFont="1" applyFill="1" applyAlignment="1">
      <alignment horizontal="center"/>
    </xf>
    <xf numFmtId="0" fontId="11" fillId="0" borderId="8" xfId="4" applyFont="1" applyBorder="1" applyAlignment="1">
      <alignment horizontal="left" wrapText="1"/>
    </xf>
    <xf numFmtId="0" fontId="11" fillId="0" borderId="9" xfId="4" applyFont="1" applyBorder="1" applyAlignment="1">
      <alignment horizontal="right"/>
    </xf>
    <xf numFmtId="0" fontId="11" fillId="0" borderId="10" xfId="4" applyFont="1" applyBorder="1" applyAlignment="1">
      <alignment wrapText="1"/>
    </xf>
    <xf numFmtId="0" fontId="11" fillId="0" borderId="10" xfId="4" applyFont="1" applyBorder="1" applyAlignment="1">
      <alignment horizontal="center"/>
    </xf>
    <xf numFmtId="49" fontId="11" fillId="0" borderId="10" xfId="4" quotePrefix="1" applyNumberFormat="1" applyFont="1" applyBorder="1" applyAlignment="1">
      <alignment horizontal="center"/>
    </xf>
    <xf numFmtId="0" fontId="11" fillId="0" borderId="11" xfId="4" applyFont="1" applyBorder="1" applyAlignment="1">
      <alignment horizontal="right"/>
    </xf>
    <xf numFmtId="0" fontId="11" fillId="0" borderId="0" xfId="4" applyFont="1" applyAlignment="1">
      <alignment wrapText="1"/>
    </xf>
    <xf numFmtId="49" fontId="11" fillId="0" borderId="0" xfId="4" quotePrefix="1" applyNumberFormat="1" applyFont="1" applyAlignment="1">
      <alignment horizontal="center"/>
    </xf>
    <xf numFmtId="0" fontId="11" fillId="0" borderId="12" xfId="4" applyFont="1" applyBorder="1" applyAlignment="1">
      <alignment horizontal="left"/>
    </xf>
    <xf numFmtId="0" fontId="11" fillId="0" borderId="13" xfId="4" applyFont="1" applyBorder="1" applyAlignment="1">
      <alignment wrapText="1"/>
    </xf>
    <xf numFmtId="0" fontId="11" fillId="0" borderId="13" xfId="4" applyFont="1" applyBorder="1" applyAlignment="1">
      <alignment horizontal="center"/>
    </xf>
    <xf numFmtId="49" fontId="11" fillId="0" borderId="13" xfId="4" quotePrefix="1" applyNumberFormat="1" applyFont="1" applyBorder="1" applyAlignment="1">
      <alignment horizontal="center"/>
    </xf>
    <xf numFmtId="0" fontId="11" fillId="0" borderId="4" xfId="4" applyFont="1" applyBorder="1" applyAlignment="1">
      <alignment horizontal="left"/>
    </xf>
    <xf numFmtId="0" fontId="11" fillId="0" borderId="1" xfId="4" applyFont="1" applyBorder="1" applyAlignment="1">
      <alignment wrapText="1"/>
    </xf>
    <xf numFmtId="0" fontId="11" fillId="0" borderId="1" xfId="4" applyFont="1" applyBorder="1" applyAlignment="1">
      <alignment horizontal="center"/>
    </xf>
    <xf numFmtId="49" fontId="11" fillId="0" borderId="1" xfId="4" quotePrefix="1" applyNumberFormat="1" applyFont="1" applyBorder="1" applyAlignment="1">
      <alignment horizontal="center"/>
    </xf>
    <xf numFmtId="0" fontId="11" fillId="0" borderId="0" xfId="4" applyFont="1" applyAlignment="1">
      <alignment horizontal="right"/>
    </xf>
    <xf numFmtId="0" fontId="11" fillId="0" borderId="14" xfId="4" applyFont="1" applyBorder="1" applyAlignment="1">
      <alignment horizontal="left"/>
    </xf>
    <xf numFmtId="0" fontId="11" fillId="0" borderId="15" xfId="4" applyFont="1" applyBorder="1" applyAlignment="1">
      <alignment wrapText="1"/>
    </xf>
    <xf numFmtId="0" fontId="11" fillId="0" borderId="15" xfId="4" applyFont="1" applyBorder="1" applyAlignment="1">
      <alignment horizontal="center"/>
    </xf>
    <xf numFmtId="49" fontId="11" fillId="0" borderId="15" xfId="4" quotePrefix="1" applyNumberFormat="1" applyFont="1" applyBorder="1" applyAlignment="1">
      <alignment horizontal="center"/>
    </xf>
    <xf numFmtId="0" fontId="11" fillId="0" borderId="0" xfId="4" applyFont="1" applyAlignment="1">
      <alignment horizontal="left"/>
    </xf>
    <xf numFmtId="0" fontId="11" fillId="0" borderId="0" xfId="4" applyFont="1" applyAlignment="1">
      <alignment horizontal="center" wrapText="1"/>
    </xf>
    <xf numFmtId="49" fontId="11" fillId="2" borderId="0" xfId="4" quotePrefix="1" applyNumberFormat="1" applyFont="1" applyFill="1" applyAlignment="1">
      <alignment horizontal="center"/>
    </xf>
    <xf numFmtId="0" fontId="11" fillId="2" borderId="13" xfId="4" applyFont="1" applyFill="1" applyBorder="1" applyAlignment="1">
      <alignment horizontal="left"/>
    </xf>
    <xf numFmtId="0" fontId="11" fillId="2" borderId="13" xfId="4" applyFont="1" applyFill="1" applyBorder="1"/>
    <xf numFmtId="49" fontId="11" fillId="2" borderId="13" xfId="4" quotePrefix="1" applyNumberFormat="1" applyFont="1" applyFill="1" applyBorder="1" applyAlignment="1">
      <alignment horizontal="center"/>
    </xf>
    <xf numFmtId="0" fontId="11" fillId="2" borderId="0" xfId="4" applyFont="1" applyFill="1" applyAlignment="1">
      <alignment wrapText="1"/>
    </xf>
    <xf numFmtId="0" fontId="11" fillId="2" borderId="0" xfId="4" applyFont="1" applyFill="1" applyAlignment="1">
      <alignment horizontal="center"/>
    </xf>
    <xf numFmtId="0" fontId="11" fillId="4" borderId="1" xfId="4" applyFont="1" applyFill="1" applyBorder="1" applyAlignment="1">
      <alignment horizontal="left" wrapText="1"/>
    </xf>
    <xf numFmtId="0" fontId="11" fillId="4" borderId="1" xfId="4" applyFont="1" applyFill="1" applyBorder="1" applyAlignment="1">
      <alignment horizontal="center"/>
    </xf>
    <xf numFmtId="49" fontId="11" fillId="4" borderId="1" xfId="4" quotePrefix="1" applyNumberFormat="1" applyFont="1" applyFill="1" applyBorder="1" applyAlignment="1">
      <alignment horizontal="center"/>
    </xf>
    <xf numFmtId="0" fontId="11" fillId="0" borderId="0" xfId="4" applyFont="1" applyAlignment="1">
      <alignment horizontal="left" wrapText="1"/>
    </xf>
    <xf numFmtId="49" fontId="11" fillId="0" borderId="16" xfId="4" quotePrefix="1" applyNumberFormat="1" applyFont="1" applyBorder="1" applyAlignment="1">
      <alignment horizontal="center"/>
    </xf>
    <xf numFmtId="0" fontId="11" fillId="0" borderId="15" xfId="4" applyFont="1" applyBorder="1" applyAlignment="1">
      <alignment horizontal="center" wrapText="1"/>
    </xf>
    <xf numFmtId="0" fontId="11" fillId="0" borderId="17" xfId="4" applyFont="1" applyBorder="1" applyAlignment="1">
      <alignment horizontal="center"/>
    </xf>
    <xf numFmtId="0" fontId="16" fillId="0" borderId="0" xfId="4" applyFont="1" applyAlignment="1">
      <alignment horizontal="left" wrapText="1"/>
    </xf>
    <xf numFmtId="49" fontId="12" fillId="0" borderId="0" xfId="4" quotePrefix="1" applyNumberFormat="1" applyFont="1" applyAlignment="1">
      <alignment horizontal="right"/>
    </xf>
    <xf numFmtId="0" fontId="10" fillId="20" borderId="0" xfId="4" applyFont="1" applyFill="1" applyAlignment="1">
      <alignment horizontal="left" wrapText="1"/>
    </xf>
    <xf numFmtId="0" fontId="10" fillId="0" borderId="0" xfId="4" applyFont="1" applyAlignment="1">
      <alignment horizontal="left" wrapText="1"/>
    </xf>
    <xf numFmtId="0" fontId="10" fillId="0" borderId="0" xfId="4" applyFont="1" applyAlignment="1">
      <alignment horizontal="left"/>
    </xf>
    <xf numFmtId="0" fontId="11" fillId="0" borderId="13" xfId="4" applyFont="1" applyBorder="1" applyAlignment="1">
      <alignment horizontal="left"/>
    </xf>
    <xf numFmtId="17" fontId="11" fillId="0" borderId="13" xfId="4" applyNumberFormat="1" applyFont="1" applyBorder="1" applyAlignment="1">
      <alignment horizontal="left"/>
    </xf>
    <xf numFmtId="49" fontId="11" fillId="0" borderId="18" xfId="4" quotePrefix="1" applyNumberFormat="1" applyFont="1" applyBorder="1" applyAlignment="1">
      <alignment horizontal="center"/>
    </xf>
    <xf numFmtId="0" fontId="10" fillId="8" borderId="2" xfId="4" applyFont="1" applyFill="1" applyBorder="1" applyAlignment="1">
      <alignment horizontal="center"/>
    </xf>
    <xf numFmtId="4" fontId="11" fillId="0" borderId="0" xfId="4" applyNumberFormat="1" applyFont="1" applyAlignment="1">
      <alignment horizontal="center"/>
    </xf>
    <xf numFmtId="0" fontId="10" fillId="8" borderId="2" xfId="4" applyFont="1" applyFill="1" applyBorder="1" applyAlignment="1">
      <alignment horizontal="left"/>
    </xf>
    <xf numFmtId="4" fontId="10" fillId="8" borderId="2" xfId="4" applyNumberFormat="1" applyFont="1" applyFill="1" applyBorder="1" applyAlignment="1">
      <alignment horizontal="center"/>
    </xf>
    <xf numFmtId="0" fontId="11" fillId="0" borderId="3" xfId="4" applyFont="1" applyBorder="1" applyAlignment="1">
      <alignment horizontal="center"/>
    </xf>
    <xf numFmtId="0" fontId="11" fillId="0" borderId="3" xfId="4" applyFont="1" applyBorder="1" applyAlignment="1">
      <alignment horizontal="left"/>
    </xf>
    <xf numFmtId="44" fontId="11" fillId="0" borderId="2" xfId="2" applyNumberFormat="1" applyFont="1" applyBorder="1" applyAlignment="1" applyProtection="1">
      <alignment horizontal="left"/>
    </xf>
    <xf numFmtId="44" fontId="18" fillId="8" borderId="41" xfId="9" applyNumberFormat="1" applyFont="1" applyFill="1" applyBorder="1" applyAlignment="1" applyProtection="1">
      <alignment horizontal="center"/>
    </xf>
    <xf numFmtId="44" fontId="11" fillId="0" borderId="6" xfId="2" applyNumberFormat="1" applyFont="1" applyBorder="1" applyAlignment="1" applyProtection="1">
      <alignment horizontal="left"/>
    </xf>
    <xf numFmtId="44" fontId="11" fillId="4" borderId="2" xfId="2" applyNumberFormat="1" applyFont="1" applyFill="1" applyBorder="1" applyAlignment="1" applyProtection="1">
      <alignment horizontal="left"/>
    </xf>
    <xf numFmtId="44" fontId="11" fillId="20" borderId="6" xfId="2" applyNumberFormat="1" applyFont="1" applyFill="1" applyBorder="1" applyAlignment="1" applyProtection="1">
      <alignment horizontal="left"/>
    </xf>
    <xf numFmtId="44" fontId="11" fillId="20" borderId="2" xfId="2" applyNumberFormat="1" applyFont="1" applyFill="1" applyBorder="1" applyAlignment="1" applyProtection="1">
      <alignment horizontal="left"/>
    </xf>
    <xf numFmtId="164" fontId="10" fillId="20" borderId="39" xfId="2" applyFont="1" applyFill="1" applyBorder="1" applyAlignment="1" applyProtection="1">
      <alignment horizontal="left"/>
    </xf>
    <xf numFmtId="164" fontId="11" fillId="0" borderId="0" xfId="2" applyFont="1" applyFill="1" applyBorder="1" applyAlignment="1" applyProtection="1">
      <alignment horizontal="left"/>
    </xf>
    <xf numFmtId="0" fontId="10" fillId="0" borderId="0" xfId="4" applyFont="1" applyAlignment="1">
      <alignment horizontal="center"/>
    </xf>
    <xf numFmtId="4" fontId="11" fillId="2" borderId="0" xfId="4" applyNumberFormat="1" applyFont="1" applyFill="1"/>
    <xf numFmtId="164" fontId="11" fillId="0" borderId="0" xfId="2" applyFont="1" applyBorder="1" applyAlignment="1" applyProtection="1">
      <alignment horizontal="center"/>
    </xf>
    <xf numFmtId="164" fontId="11" fillId="0" borderId="0" xfId="2" applyFont="1" applyFill="1" applyBorder="1" applyAlignment="1" applyProtection="1">
      <alignment horizontal="right"/>
    </xf>
    <xf numFmtId="0" fontId="11" fillId="2" borderId="53" xfId="4" applyFont="1" applyFill="1" applyBorder="1"/>
    <xf numFmtId="0" fontId="11" fillId="0" borderId="53" xfId="4" applyFont="1" applyBorder="1" applyAlignment="1">
      <alignment horizontal="right"/>
    </xf>
    <xf numFmtId="0" fontId="11" fillId="0" borderId="53" xfId="4" applyFont="1" applyBorder="1" applyAlignment="1">
      <alignment horizontal="left"/>
    </xf>
    <xf numFmtId="164" fontId="11" fillId="0" borderId="53" xfId="2" applyFont="1" applyBorder="1" applyAlignment="1" applyProtection="1">
      <alignment horizontal="center"/>
    </xf>
    <xf numFmtId="164" fontId="11" fillId="0" borderId="53" xfId="2" applyFont="1" applyFill="1" applyBorder="1" applyAlignment="1" applyProtection="1">
      <alignment horizontal="right"/>
    </xf>
    <xf numFmtId="44" fontId="11" fillId="0" borderId="0" xfId="4" applyNumberFormat="1" applyFont="1"/>
    <xf numFmtId="0" fontId="10" fillId="21" borderId="0" xfId="4" applyFont="1" applyFill="1" applyAlignment="1">
      <alignment horizontal="left" wrapText="1"/>
    </xf>
    <xf numFmtId="166" fontId="11" fillId="0" borderId="0" xfId="4" applyNumberFormat="1" applyFont="1"/>
    <xf numFmtId="0" fontId="10" fillId="2" borderId="0" xfId="4" applyFont="1" applyFill="1" applyAlignment="1">
      <alignment horizontal="left" wrapText="1"/>
    </xf>
    <xf numFmtId="166" fontId="11" fillId="2" borderId="0" xfId="4" applyNumberFormat="1" applyFont="1" applyFill="1" applyAlignment="1">
      <alignment horizontal="right"/>
    </xf>
    <xf numFmtId="44" fontId="11" fillId="0" borderId="2" xfId="4" applyNumberFormat="1" applyFont="1" applyBorder="1"/>
    <xf numFmtId="44" fontId="11" fillId="4" borderId="2" xfId="4" applyNumberFormat="1" applyFont="1" applyFill="1" applyBorder="1"/>
    <xf numFmtId="0" fontId="10" fillId="21" borderId="8" xfId="4" applyFont="1" applyFill="1" applyBorder="1" applyAlignment="1">
      <alignment horizontal="left"/>
    </xf>
    <xf numFmtId="44" fontId="10" fillId="21" borderId="39" xfId="2" applyNumberFormat="1" applyFont="1" applyFill="1" applyBorder="1" applyAlignment="1" applyProtection="1">
      <alignment horizontal="left"/>
    </xf>
    <xf numFmtId="0" fontId="11" fillId="4" borderId="0" xfId="4" applyFont="1" applyFill="1" applyAlignment="1">
      <alignment horizontal="center"/>
    </xf>
    <xf numFmtId="0" fontId="24" fillId="7" borderId="7" xfId="5" applyFont="1" applyFill="1" applyBorder="1" applyAlignment="1">
      <alignment horizontal="center" wrapText="1"/>
    </xf>
    <xf numFmtId="0" fontId="24" fillId="7" borderId="32" xfId="5" applyFont="1" applyFill="1" applyBorder="1" applyAlignment="1">
      <alignment horizontal="center" wrapText="1"/>
    </xf>
    <xf numFmtId="0" fontId="24" fillId="7" borderId="37" xfId="5" applyFont="1" applyFill="1" applyBorder="1" applyAlignment="1">
      <alignment horizontal="center" wrapText="1"/>
    </xf>
    <xf numFmtId="0" fontId="9" fillId="7" borderId="7" xfId="5" applyFont="1" applyFill="1" applyBorder="1" applyAlignment="1">
      <alignment horizontal="center" wrapText="1"/>
    </xf>
    <xf numFmtId="0" fontId="9" fillId="7" borderId="32" xfId="5" applyFont="1" applyFill="1" applyBorder="1" applyAlignment="1">
      <alignment horizontal="center" wrapText="1"/>
    </xf>
    <xf numFmtId="0" fontId="9" fillId="7" borderId="37" xfId="5" applyFont="1" applyFill="1" applyBorder="1" applyAlignment="1">
      <alignment horizontal="center" wrapText="1"/>
    </xf>
    <xf numFmtId="17" fontId="11" fillId="0" borderId="1" xfId="0" applyNumberFormat="1" applyFont="1" applyBorder="1" applyAlignment="1">
      <alignment horizontal="left"/>
    </xf>
    <xf numFmtId="17" fontId="11" fillId="0" borderId="0" xfId="0" applyNumberFormat="1" applyFont="1" applyAlignment="1">
      <alignment horizontal="left"/>
    </xf>
    <xf numFmtId="164" fontId="11" fillId="0" borderId="0" xfId="2" applyFont="1" applyAlignment="1" applyProtection="1">
      <alignment horizontal="left"/>
    </xf>
    <xf numFmtId="164" fontId="11" fillId="0" borderId="0" xfId="2" applyFont="1" applyAlignment="1" applyProtection="1">
      <alignment horizontal="left" wrapText="1"/>
    </xf>
    <xf numFmtId="0" fontId="23" fillId="0" borderId="0" xfId="0" applyFont="1" applyAlignment="1">
      <alignment horizontal="left" vertical="center" wrapText="1"/>
    </xf>
    <xf numFmtId="0" fontId="20" fillId="7" borderId="7" xfId="0" applyFont="1" applyFill="1" applyBorder="1" applyAlignment="1">
      <alignment horizontal="center"/>
    </xf>
    <xf numFmtId="0" fontId="20" fillId="7" borderId="32" xfId="0" applyFont="1" applyFill="1" applyBorder="1" applyAlignment="1">
      <alignment horizontal="center"/>
    </xf>
    <xf numFmtId="0" fontId="23" fillId="0" borderId="5" xfId="0" applyFont="1" applyBorder="1" applyAlignment="1">
      <alignment horizontal="left" vertical="top" wrapText="1"/>
    </xf>
    <xf numFmtId="0" fontId="23" fillId="0" borderId="33" xfId="0" applyFont="1" applyBorder="1" applyAlignment="1">
      <alignment horizontal="left" vertical="top" wrapText="1"/>
    </xf>
    <xf numFmtId="0" fontId="23" fillId="0" borderId="34" xfId="0" applyFont="1" applyBorder="1" applyAlignment="1">
      <alignment horizontal="left" vertical="top" wrapText="1"/>
    </xf>
    <xf numFmtId="0" fontId="25" fillId="17" borderId="7" xfId="0" applyFont="1" applyFill="1" applyBorder="1" applyAlignment="1">
      <alignment horizontal="center"/>
    </xf>
    <xf numFmtId="0" fontId="25" fillId="17" borderId="32" xfId="0" applyFont="1" applyFill="1" applyBorder="1" applyAlignment="1">
      <alignment horizontal="center"/>
    </xf>
    <xf numFmtId="0" fontId="25" fillId="17" borderId="37" xfId="0" applyFont="1" applyFill="1" applyBorder="1" applyAlignment="1">
      <alignment horizontal="center"/>
    </xf>
    <xf numFmtId="0" fontId="9" fillId="7" borderId="10" xfId="5" applyFont="1" applyFill="1" applyBorder="1" applyAlignment="1">
      <alignment horizontal="center" wrapText="1"/>
    </xf>
    <xf numFmtId="0" fontId="11" fillId="0" borderId="14" xfId="4" applyFont="1" applyBorder="1" applyAlignment="1">
      <alignment horizontal="center" wrapText="1"/>
    </xf>
    <xf numFmtId="0" fontId="11" fillId="0" borderId="15" xfId="4" applyFont="1" applyBorder="1" applyAlignment="1">
      <alignment horizontal="center" wrapText="1"/>
    </xf>
    <xf numFmtId="0" fontId="11" fillId="2" borderId="7" xfId="4" applyFont="1" applyFill="1" applyBorder="1" applyAlignment="1">
      <alignment wrapText="1"/>
    </xf>
    <xf numFmtId="0" fontId="11" fillId="0" borderId="32" xfId="4" applyFont="1" applyBorder="1"/>
    <xf numFmtId="0" fontId="10" fillId="8" borderId="2" xfId="4" applyFont="1" applyFill="1" applyBorder="1" applyAlignment="1">
      <alignment horizontal="center"/>
    </xf>
    <xf numFmtId="0" fontId="10" fillId="8" borderId="5" xfId="4" applyFont="1" applyFill="1" applyBorder="1" applyAlignment="1">
      <alignment horizontal="center"/>
    </xf>
    <xf numFmtId="0" fontId="10" fillId="8" borderId="33" xfId="4" applyFont="1" applyFill="1" applyBorder="1" applyAlignment="1">
      <alignment horizontal="center"/>
    </xf>
    <xf numFmtId="0" fontId="10" fillId="8" borderId="34" xfId="4" applyFont="1" applyFill="1" applyBorder="1" applyAlignment="1">
      <alignment horizontal="center"/>
    </xf>
    <xf numFmtId="0" fontId="11" fillId="0" borderId="0" xfId="4" applyFont="1" applyAlignment="1">
      <alignment horizontal="center"/>
    </xf>
    <xf numFmtId="0" fontId="11" fillId="0" borderId="0" xfId="4" applyFont="1"/>
    <xf numFmtId="0" fontId="11" fillId="0" borderId="7" xfId="4" applyFont="1" applyBorder="1" applyAlignment="1">
      <alignment horizontal="center" wrapText="1"/>
    </xf>
    <xf numFmtId="0" fontId="11" fillId="0" borderId="10" xfId="4" applyFont="1" applyBorder="1" applyAlignment="1">
      <alignment horizontal="center"/>
    </xf>
    <xf numFmtId="0" fontId="11" fillId="2" borderId="35" xfId="4" applyFont="1" applyFill="1" applyBorder="1" applyAlignment="1">
      <alignment horizontal="center"/>
    </xf>
    <xf numFmtId="0" fontId="11" fillId="2" borderId="8" xfId="4" applyFont="1" applyFill="1" applyBorder="1" applyAlignment="1">
      <alignment horizontal="center"/>
    </xf>
    <xf numFmtId="0" fontId="11" fillId="2" borderId="36" xfId="4" applyFont="1" applyFill="1" applyBorder="1" applyAlignment="1">
      <alignment horizontal="center"/>
    </xf>
    <xf numFmtId="0" fontId="11" fillId="2" borderId="0" xfId="4" applyFont="1" applyFill="1" applyAlignment="1">
      <alignment horizontal="center"/>
    </xf>
    <xf numFmtId="0" fontId="11" fillId="2" borderId="4" xfId="4" applyFont="1" applyFill="1" applyBorder="1" applyAlignment="1">
      <alignment horizontal="center"/>
    </xf>
    <xf numFmtId="0" fontId="11" fillId="2" borderId="1" xfId="4" applyFont="1" applyFill="1" applyBorder="1" applyAlignment="1">
      <alignment horizontal="center"/>
    </xf>
    <xf numFmtId="0" fontId="11" fillId="0" borderId="1" xfId="4" applyFont="1" applyBorder="1" applyAlignment="1">
      <alignment wrapText="1"/>
    </xf>
    <xf numFmtId="0" fontId="11" fillId="0" borderId="1" xfId="4" applyFont="1" applyBorder="1"/>
    <xf numFmtId="0" fontId="11" fillId="0" borderId="7" xfId="4" applyFont="1" applyBorder="1" applyAlignment="1">
      <alignment horizontal="center"/>
    </xf>
    <xf numFmtId="0" fontId="11" fillId="0" borderId="32" xfId="4" applyFont="1" applyBorder="1" applyAlignment="1">
      <alignment horizontal="center"/>
    </xf>
    <xf numFmtId="0" fontId="11" fillId="2" borderId="0" xfId="4" quotePrefix="1" applyFont="1" applyFill="1" applyAlignment="1">
      <alignment horizontal="left"/>
    </xf>
    <xf numFmtId="0" fontId="11" fillId="2" borderId="0" xfId="4" applyFont="1" applyFill="1" applyAlignment="1">
      <alignment horizontal="left"/>
    </xf>
    <xf numFmtId="1" fontId="16" fillId="2" borderId="0" xfId="3" quotePrefix="1" applyNumberFormat="1" applyFont="1" applyFill="1" applyBorder="1" applyAlignment="1" applyProtection="1">
      <alignment horizontal="left"/>
    </xf>
    <xf numFmtId="1" fontId="16" fillId="2" borderId="0" xfId="3" applyNumberFormat="1" applyFont="1" applyFill="1" applyBorder="1" applyAlignment="1" applyProtection="1">
      <alignment horizontal="left"/>
    </xf>
    <xf numFmtId="0" fontId="16" fillId="2" borderId="0" xfId="4" applyFont="1" applyFill="1" applyAlignment="1">
      <alignment horizontal="center"/>
    </xf>
    <xf numFmtId="0" fontId="16" fillId="2" borderId="0" xfId="4" applyFont="1" applyFill="1"/>
    <xf numFmtId="17" fontId="11" fillId="2" borderId="0" xfId="4" quotePrefix="1" applyNumberFormat="1" applyFont="1" applyFill="1" applyAlignment="1">
      <alignment horizontal="center"/>
    </xf>
    <xf numFmtId="0" fontId="17" fillId="2" borderId="0" xfId="4" applyFont="1" applyFill="1"/>
    <xf numFmtId="0" fontId="37" fillId="7" borderId="7" xfId="5" applyFont="1" applyFill="1" applyBorder="1" applyAlignment="1">
      <alignment horizontal="center" vertical="center"/>
    </xf>
    <xf numFmtId="0" fontId="37" fillId="7" borderId="32" xfId="5" applyFont="1" applyFill="1" applyBorder="1" applyAlignment="1">
      <alignment horizontal="center" vertical="center"/>
    </xf>
    <xf numFmtId="0" fontId="37" fillId="7" borderId="37" xfId="5" applyFont="1" applyFill="1" applyBorder="1" applyAlignment="1">
      <alignment horizontal="center" vertical="center"/>
    </xf>
    <xf numFmtId="164" fontId="19" fillId="16" borderId="0" xfId="0" applyNumberFormat="1" applyFont="1" applyFill="1" applyAlignment="1">
      <alignment horizontal="center" vertical="center"/>
    </xf>
    <xf numFmtId="0" fontId="18" fillId="0" borderId="0" xfId="0" applyFont="1" applyAlignment="1">
      <alignment horizontal="left" vertical="top" wrapText="1"/>
    </xf>
    <xf numFmtId="0" fontId="18" fillId="0" borderId="38" xfId="0" applyFont="1" applyBorder="1" applyAlignment="1">
      <alignment horizontal="left" vertical="top" wrapText="1"/>
    </xf>
    <xf numFmtId="164" fontId="19" fillId="6" borderId="2" xfId="0" applyNumberFormat="1" applyFont="1" applyFill="1" applyBorder="1" applyAlignment="1" applyProtection="1">
      <alignment horizontal="center"/>
      <protection locked="0"/>
    </xf>
    <xf numFmtId="0" fontId="19" fillId="0" borderId="0" xfId="0" applyFont="1" applyAlignment="1">
      <alignment horizontal="left" vertical="top" wrapText="1"/>
    </xf>
    <xf numFmtId="0" fontId="19" fillId="0" borderId="38" xfId="0" applyFont="1" applyBorder="1" applyAlignment="1">
      <alignment horizontal="left" vertical="top" wrapText="1"/>
    </xf>
    <xf numFmtId="164" fontId="21" fillId="0" borderId="0" xfId="0" applyNumberFormat="1" applyFont="1" applyAlignment="1">
      <alignment horizontal="center"/>
    </xf>
    <xf numFmtId="0" fontId="34" fillId="5" borderId="7" xfId="0" applyFont="1" applyFill="1" applyBorder="1" applyAlignment="1">
      <alignment horizontal="center" vertical="center" wrapText="1"/>
    </xf>
    <xf numFmtId="0" fontId="34" fillId="5" borderId="32"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42" fillId="7" borderId="7" xfId="0" applyFont="1" applyFill="1" applyBorder="1" applyAlignment="1">
      <alignment horizontal="center"/>
    </xf>
    <xf numFmtId="0" fontId="42" fillId="7" borderId="32" xfId="0" applyFont="1" applyFill="1" applyBorder="1" applyAlignment="1">
      <alignment horizontal="center"/>
    </xf>
    <xf numFmtId="0" fontId="35" fillId="7" borderId="19" xfId="5" applyFont="1" applyFill="1" applyBorder="1" applyAlignment="1">
      <alignment horizontal="center" wrapText="1"/>
    </xf>
    <xf numFmtId="0" fontId="35" fillId="7" borderId="54" xfId="5" applyFont="1" applyFill="1" applyBorder="1" applyAlignment="1">
      <alignment horizontal="center" wrapText="1"/>
    </xf>
  </cellXfs>
  <cellStyles count="25">
    <cellStyle name="Comma" xfId="9" builtinId="3"/>
    <cellStyle name="Comma 2" xfId="1" xr:uid="{00000000-0005-0000-0000-000001000000}"/>
    <cellStyle name="Comma 2 2" xfId="11" xr:uid="{00000000-0005-0000-0000-000002000000}"/>
    <cellStyle name="Comma 2 2 2" xfId="21" xr:uid="{6EDB7983-C984-4A1E-A625-5E21EDD73970}"/>
    <cellStyle name="Comma 2 3" xfId="17" xr:uid="{D38B589E-A886-405E-A0A3-B3DAFA2043E7}"/>
    <cellStyle name="Comma 3" xfId="8" xr:uid="{00000000-0005-0000-0000-000003000000}"/>
    <cellStyle name="Comma 4" xfId="7" xr:uid="{00000000-0005-0000-0000-000004000000}"/>
    <cellStyle name="Comma 4 2" xfId="19" xr:uid="{E469609B-EC6D-43B0-93B9-6C14D03ED1EB}"/>
    <cellStyle name="Comma 5" xfId="13" xr:uid="{00000000-0005-0000-0000-000005000000}"/>
    <cellStyle name="Comma 5 2" xfId="23" xr:uid="{2F519DB2-5167-435F-ACF0-AE4709757744}"/>
    <cellStyle name="Comma 6" xfId="14" xr:uid="{00000000-0005-0000-0000-000006000000}"/>
    <cellStyle name="Comma 6 2" xfId="24" xr:uid="{909BA47F-CFAD-4D9E-9988-92046F9EE168}"/>
    <cellStyle name="Comma 7" xfId="20" xr:uid="{67375F6E-593B-4CEC-9449-E68AA19160B0}"/>
    <cellStyle name="Currency" xfId="2" builtinId="4"/>
    <cellStyle name="Hyperlink" xfId="3" builtinId="8"/>
    <cellStyle name="Normal" xfId="0" builtinId="0"/>
    <cellStyle name="Normal 2" xfId="4" xr:uid="{00000000-0005-0000-0000-00000A000000}"/>
    <cellStyle name="Normal 2 2" xfId="10" xr:uid="{00000000-0005-0000-0000-00000B000000}"/>
    <cellStyle name="Normal 3" xfId="5" xr:uid="{00000000-0005-0000-0000-00000C000000}"/>
    <cellStyle name="Normal 3 2" xfId="15" xr:uid="{00000000-0005-0000-0000-00000D000000}"/>
    <cellStyle name="Normal 4" xfId="12" xr:uid="{00000000-0005-0000-0000-00000E000000}"/>
    <cellStyle name="Normal 4 2" xfId="22" xr:uid="{24A3ED54-E9E0-48BF-8AFF-DAFBC9A5D1A7}"/>
    <cellStyle name="Normal 5" xfId="6" xr:uid="{00000000-0005-0000-0000-00000F000000}"/>
    <cellStyle name="Normal 5 2" xfId="18" xr:uid="{93E67192-EAA9-4CF3-9DFD-0F307329875D}"/>
    <cellStyle name="Percent 2"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98"/>
  <sheetViews>
    <sheetView showGridLines="0" topLeftCell="A59" zoomScale="106" zoomScaleNormal="106" workbookViewId="0">
      <selection activeCell="C78" sqref="C78"/>
    </sheetView>
  </sheetViews>
  <sheetFormatPr defaultColWidth="9.21875" defaultRowHeight="13.8" x14ac:dyDescent="0.3"/>
  <cols>
    <col min="1" max="1" width="11.44140625" style="300" customWidth="1"/>
    <col min="2" max="2" width="9.44140625" style="303" customWidth="1"/>
    <col min="3" max="3" width="56.21875" style="338" customWidth="1"/>
    <col min="4" max="4" width="17.5546875" style="387" customWidth="1"/>
    <col min="5" max="5" width="16.21875" style="387" bestFit="1" customWidth="1"/>
    <col min="6" max="6" width="14.21875" style="387" customWidth="1"/>
    <col min="7" max="7" width="16.21875" style="387" customWidth="1"/>
    <col min="8" max="8" width="17" style="370" customWidth="1"/>
    <col min="9" max="9" width="17.44140625" style="301" customWidth="1"/>
    <col min="10" max="10" width="15.77734375" style="301" customWidth="1"/>
    <col min="11" max="11" width="15.5546875" style="301" customWidth="1"/>
    <col min="12" max="12" width="13.44140625" style="301" customWidth="1"/>
    <col min="13" max="16384" width="9.21875" style="301"/>
  </cols>
  <sheetData>
    <row r="1" spans="2:8" ht="14.4" hidden="1" thickBot="1" x14ac:dyDescent="0.35">
      <c r="B1" s="428"/>
      <c r="C1" s="429"/>
      <c r="D1" s="429"/>
      <c r="E1" s="429"/>
      <c r="F1" s="429"/>
      <c r="G1" s="429"/>
      <c r="H1" s="429"/>
    </row>
    <row r="2" spans="2:8" hidden="1" x14ac:dyDescent="0.3">
      <c r="B2" s="302"/>
      <c r="C2" s="302"/>
      <c r="D2" s="302"/>
      <c r="E2" s="302"/>
      <c r="F2" s="302"/>
      <c r="G2" s="302"/>
      <c r="H2" s="302"/>
    </row>
    <row r="3" spans="2:8" hidden="1" x14ac:dyDescent="0.3">
      <c r="C3" s="304"/>
      <c r="D3" s="430"/>
      <c r="E3" s="430"/>
      <c r="F3" s="430"/>
      <c r="G3" s="430"/>
      <c r="H3" s="431"/>
    </row>
    <row r="4" spans="2:8" hidden="1" x14ac:dyDescent="0.3">
      <c r="C4" s="304"/>
      <c r="D4" s="306"/>
      <c r="E4" s="306"/>
      <c r="F4" s="306"/>
      <c r="G4" s="306"/>
      <c r="H4" s="305"/>
    </row>
    <row r="5" spans="2:8" hidden="1" x14ac:dyDescent="0.3">
      <c r="C5" s="304"/>
      <c r="D5" s="307"/>
      <c r="E5" s="307"/>
      <c r="F5" s="307"/>
      <c r="G5" s="307"/>
      <c r="H5" s="305"/>
    </row>
    <row r="6" spans="2:8" hidden="1" x14ac:dyDescent="0.3">
      <c r="C6" s="304"/>
      <c r="D6" s="432"/>
      <c r="E6" s="432"/>
      <c r="F6" s="432"/>
      <c r="G6" s="432"/>
      <c r="H6" s="433"/>
    </row>
    <row r="7" spans="2:8" hidden="1" x14ac:dyDescent="0.3">
      <c r="C7" s="308" t="s">
        <v>30</v>
      </c>
      <c r="D7" s="301"/>
      <c r="E7" s="301"/>
      <c r="F7" s="301"/>
      <c r="G7" s="301"/>
      <c r="H7" s="301"/>
    </row>
    <row r="8" spans="2:8" hidden="1" x14ac:dyDescent="0.3">
      <c r="C8" s="309" t="s">
        <v>31</v>
      </c>
      <c r="D8" s="310"/>
      <c r="E8" s="310"/>
      <c r="F8" s="310"/>
      <c r="G8" s="310"/>
      <c r="H8" s="300"/>
    </row>
    <row r="9" spans="2:8" ht="14.4" hidden="1" thickBot="1" x14ac:dyDescent="0.35">
      <c r="C9" s="311"/>
      <c r="D9" s="301"/>
      <c r="E9" s="301"/>
      <c r="F9" s="301"/>
      <c r="G9" s="301"/>
      <c r="H9" s="300"/>
    </row>
    <row r="10" spans="2:8" hidden="1" x14ac:dyDescent="0.3">
      <c r="B10" s="312"/>
      <c r="C10" s="313"/>
      <c r="D10" s="314"/>
      <c r="E10" s="314"/>
      <c r="F10" s="314"/>
      <c r="G10" s="314"/>
      <c r="H10" s="315"/>
    </row>
    <row r="11" spans="2:8" hidden="1" x14ac:dyDescent="0.3">
      <c r="B11" s="316"/>
      <c r="C11" s="317"/>
      <c r="D11" s="302"/>
      <c r="E11" s="302"/>
      <c r="F11" s="302"/>
      <c r="G11" s="302"/>
      <c r="H11" s="318"/>
    </row>
    <row r="12" spans="2:8" ht="14.4" hidden="1" thickBot="1" x14ac:dyDescent="0.35">
      <c r="B12" s="319" t="s">
        <v>32</v>
      </c>
      <c r="C12" s="320"/>
      <c r="D12" s="321"/>
      <c r="E12" s="321"/>
      <c r="F12" s="321"/>
      <c r="G12" s="321"/>
      <c r="H12" s="322"/>
    </row>
    <row r="13" spans="2:8" hidden="1" x14ac:dyDescent="0.3">
      <c r="B13" s="323" t="s">
        <v>33</v>
      </c>
      <c r="C13" s="324"/>
      <c r="D13" s="325"/>
      <c r="E13" s="325"/>
      <c r="F13" s="325"/>
      <c r="G13" s="325"/>
      <c r="H13" s="326"/>
    </row>
    <row r="14" spans="2:8" ht="14.4" hidden="1" thickBot="1" x14ac:dyDescent="0.35">
      <c r="B14" s="327"/>
      <c r="C14" s="317"/>
      <c r="D14" s="302"/>
      <c r="E14" s="302"/>
      <c r="F14" s="302"/>
      <c r="G14" s="302"/>
      <c r="H14" s="318"/>
    </row>
    <row r="15" spans="2:8" hidden="1" x14ac:dyDescent="0.3">
      <c r="B15" s="312"/>
      <c r="C15" s="313"/>
      <c r="D15" s="314"/>
      <c r="E15" s="314"/>
      <c r="F15" s="314"/>
      <c r="G15" s="314"/>
      <c r="H15" s="315"/>
    </row>
    <row r="16" spans="2:8" hidden="1" x14ac:dyDescent="0.3">
      <c r="B16" s="316"/>
      <c r="C16" s="317"/>
      <c r="D16" s="302"/>
      <c r="E16" s="302"/>
      <c r="F16" s="302"/>
      <c r="G16" s="302"/>
      <c r="H16" s="318"/>
    </row>
    <row r="17" spans="2:8" ht="14.4" hidden="1" thickBot="1" x14ac:dyDescent="0.35">
      <c r="B17" s="319" t="s">
        <v>34</v>
      </c>
      <c r="C17" s="320"/>
      <c r="D17" s="321"/>
      <c r="E17" s="321"/>
      <c r="F17" s="321"/>
      <c r="G17" s="321"/>
      <c r="H17" s="322"/>
    </row>
    <row r="18" spans="2:8" hidden="1" x14ac:dyDescent="0.3">
      <c r="B18" s="323" t="s">
        <v>33</v>
      </c>
      <c r="C18" s="324"/>
      <c r="D18" s="325"/>
      <c r="E18" s="325"/>
      <c r="F18" s="325"/>
      <c r="G18" s="325"/>
      <c r="H18" s="326"/>
    </row>
    <row r="19" spans="2:8" ht="14.4" hidden="1" thickBot="1" x14ac:dyDescent="0.35">
      <c r="B19" s="327"/>
      <c r="C19" s="317"/>
      <c r="D19" s="302"/>
      <c r="E19" s="302"/>
      <c r="F19" s="302"/>
      <c r="G19" s="302"/>
      <c r="H19" s="318"/>
    </row>
    <row r="20" spans="2:8" hidden="1" x14ac:dyDescent="0.3">
      <c r="B20" s="312"/>
      <c r="C20" s="313"/>
      <c r="D20" s="314"/>
      <c r="E20" s="314"/>
      <c r="F20" s="314"/>
      <c r="G20" s="314"/>
      <c r="H20" s="315"/>
    </row>
    <row r="21" spans="2:8" hidden="1" x14ac:dyDescent="0.3">
      <c r="B21" s="316"/>
      <c r="C21" s="317"/>
      <c r="D21" s="302"/>
      <c r="E21" s="302"/>
      <c r="F21" s="302"/>
      <c r="G21" s="302"/>
      <c r="H21" s="318"/>
    </row>
    <row r="22" spans="2:8" ht="14.4" hidden="1" thickBot="1" x14ac:dyDescent="0.35">
      <c r="B22" s="328" t="s">
        <v>35</v>
      </c>
      <c r="C22" s="329"/>
      <c r="D22" s="330"/>
      <c r="E22" s="330"/>
      <c r="F22" s="330"/>
      <c r="G22" s="330"/>
      <c r="H22" s="331"/>
    </row>
    <row r="23" spans="2:8" hidden="1" x14ac:dyDescent="0.3">
      <c r="B23" s="323" t="s">
        <v>33</v>
      </c>
      <c r="C23" s="324"/>
      <c r="D23" s="325"/>
      <c r="E23" s="325"/>
      <c r="F23" s="325"/>
      <c r="G23" s="325"/>
      <c r="H23" s="326"/>
    </row>
    <row r="24" spans="2:8" hidden="1" x14ac:dyDescent="0.3">
      <c r="B24" s="332"/>
      <c r="C24" s="317"/>
      <c r="D24" s="302"/>
      <c r="E24" s="302"/>
      <c r="F24" s="302"/>
      <c r="G24" s="302"/>
      <c r="H24" s="318"/>
    </row>
    <row r="25" spans="2:8" hidden="1" x14ac:dyDescent="0.3">
      <c r="B25" s="332"/>
      <c r="C25" s="317"/>
      <c r="D25" s="302"/>
      <c r="E25" s="302"/>
      <c r="F25" s="302"/>
      <c r="G25" s="302"/>
      <c r="H25" s="318"/>
    </row>
    <row r="26" spans="2:8" hidden="1" x14ac:dyDescent="0.3">
      <c r="B26" s="434" t="s">
        <v>36</v>
      </c>
      <c r="C26" s="435"/>
      <c r="D26" s="435"/>
      <c r="E26" s="435"/>
      <c r="F26" s="435"/>
      <c r="G26" s="435"/>
      <c r="H26" s="435"/>
    </row>
    <row r="27" spans="2:8" hidden="1" x14ac:dyDescent="0.3">
      <c r="B27" s="416" t="s">
        <v>37</v>
      </c>
      <c r="C27" s="417"/>
      <c r="D27" s="417"/>
      <c r="E27" s="417"/>
      <c r="F27" s="417"/>
      <c r="G27" s="417"/>
      <c r="H27" s="417"/>
    </row>
    <row r="28" spans="2:8" ht="14.4" hidden="1" thickBot="1" x14ac:dyDescent="0.35">
      <c r="B28" s="436">
        <v>43242</v>
      </c>
      <c r="C28" s="437"/>
      <c r="D28" s="437"/>
      <c r="E28" s="437"/>
      <c r="F28" s="437"/>
      <c r="G28" s="437"/>
      <c r="H28" s="437"/>
    </row>
    <row r="29" spans="2:8" ht="14.4" hidden="1" thickBot="1" x14ac:dyDescent="0.35">
      <c r="B29" s="418" t="s">
        <v>38</v>
      </c>
      <c r="C29" s="411"/>
      <c r="D29" s="411"/>
      <c r="E29" s="411"/>
      <c r="F29" s="411"/>
      <c r="G29" s="411"/>
      <c r="H29" s="411"/>
    </row>
    <row r="30" spans="2:8" hidden="1" x14ac:dyDescent="0.3">
      <c r="B30" s="333"/>
      <c r="C30" s="419"/>
      <c r="D30" s="419"/>
      <c r="E30" s="419"/>
      <c r="F30" s="419"/>
      <c r="G30" s="419"/>
      <c r="H30" s="419"/>
    </row>
    <row r="31" spans="2:8" hidden="1" x14ac:dyDescent="0.3">
      <c r="C31" s="300"/>
      <c r="D31" s="300"/>
      <c r="E31" s="300"/>
      <c r="F31" s="300"/>
      <c r="G31" s="300"/>
      <c r="H31" s="334"/>
    </row>
    <row r="32" spans="2:8" ht="14.4" hidden="1" thickBot="1" x14ac:dyDescent="0.35">
      <c r="B32" s="335" t="s">
        <v>39</v>
      </c>
      <c r="C32" s="336"/>
      <c r="D32" s="336"/>
      <c r="E32" s="336"/>
      <c r="F32" s="336"/>
      <c r="G32" s="336"/>
      <c r="H32" s="337"/>
    </row>
    <row r="33" spans="1:8" hidden="1" x14ac:dyDescent="0.3">
      <c r="C33" s="300"/>
      <c r="D33" s="300"/>
      <c r="E33" s="300"/>
      <c r="F33" s="300"/>
      <c r="G33" s="300"/>
      <c r="H33" s="300"/>
    </row>
    <row r="34" spans="1:8" hidden="1" x14ac:dyDescent="0.3">
      <c r="B34" s="305" t="s">
        <v>40</v>
      </c>
      <c r="D34" s="339"/>
      <c r="E34" s="339"/>
      <c r="F34" s="339"/>
      <c r="G34" s="339"/>
      <c r="H34" s="334"/>
    </row>
    <row r="35" spans="1:8" hidden="1" x14ac:dyDescent="0.3">
      <c r="D35" s="339"/>
      <c r="E35" s="339"/>
      <c r="F35" s="339"/>
      <c r="G35" s="339"/>
      <c r="H35" s="334"/>
    </row>
    <row r="36" spans="1:8" hidden="1" x14ac:dyDescent="0.3">
      <c r="B36" s="420" t="s">
        <v>41</v>
      </c>
      <c r="C36" s="421"/>
      <c r="D36" s="421"/>
      <c r="E36" s="421"/>
      <c r="F36" s="421"/>
      <c r="G36" s="421"/>
      <c r="H36" s="421"/>
    </row>
    <row r="37" spans="1:8" hidden="1" x14ac:dyDescent="0.3">
      <c r="B37" s="422" t="s">
        <v>42</v>
      </c>
      <c r="C37" s="423"/>
      <c r="D37" s="423"/>
      <c r="E37" s="423"/>
      <c r="F37" s="423"/>
      <c r="G37" s="423"/>
      <c r="H37" s="423"/>
    </row>
    <row r="38" spans="1:8" hidden="1" x14ac:dyDescent="0.3">
      <c r="B38" s="424" t="s">
        <v>43</v>
      </c>
      <c r="C38" s="425"/>
      <c r="D38" s="425"/>
      <c r="E38" s="425"/>
      <c r="F38" s="425"/>
      <c r="G38" s="425"/>
      <c r="H38" s="425"/>
    </row>
    <row r="39" spans="1:8" hidden="1" x14ac:dyDescent="0.3">
      <c r="D39" s="339"/>
      <c r="E39" s="339"/>
      <c r="F39" s="339"/>
      <c r="G39" s="339"/>
      <c r="H39" s="334"/>
    </row>
    <row r="40" spans="1:8" hidden="1" x14ac:dyDescent="0.3">
      <c r="B40" s="305" t="s">
        <v>191</v>
      </c>
      <c r="D40" s="339"/>
      <c r="E40" s="339"/>
      <c r="F40" s="339"/>
      <c r="G40" s="339"/>
      <c r="H40" s="334"/>
    </row>
    <row r="41" spans="1:8" hidden="1" x14ac:dyDescent="0.3">
      <c r="C41" s="338" t="s">
        <v>44</v>
      </c>
      <c r="D41" s="339"/>
      <c r="E41" s="339"/>
      <c r="F41" s="339"/>
      <c r="G41" s="339"/>
      <c r="H41" s="334"/>
    </row>
    <row r="42" spans="1:8" hidden="1" x14ac:dyDescent="0.3">
      <c r="A42" s="301"/>
      <c r="B42" s="327" t="s">
        <v>45</v>
      </c>
      <c r="C42" s="340" t="s">
        <v>46</v>
      </c>
      <c r="D42" s="341"/>
      <c r="E42" s="341"/>
      <c r="F42" s="341"/>
      <c r="G42" s="341"/>
      <c r="H42" s="342"/>
    </row>
    <row r="43" spans="1:8" hidden="1" x14ac:dyDescent="0.3">
      <c r="A43" s="301"/>
      <c r="B43" s="327" t="s">
        <v>45</v>
      </c>
      <c r="C43" s="340" t="s">
        <v>47</v>
      </c>
      <c r="D43" s="341"/>
      <c r="E43" s="341"/>
      <c r="F43" s="341"/>
      <c r="G43" s="341"/>
      <c r="H43" s="342"/>
    </row>
    <row r="44" spans="1:8" hidden="1" x14ac:dyDescent="0.3">
      <c r="A44" s="301"/>
      <c r="B44" s="327" t="s">
        <v>45</v>
      </c>
      <c r="C44" s="340" t="s">
        <v>48</v>
      </c>
      <c r="D44" s="341"/>
      <c r="E44" s="341"/>
      <c r="F44" s="341"/>
      <c r="G44" s="341"/>
      <c r="H44" s="342"/>
    </row>
    <row r="45" spans="1:8" hidden="1" x14ac:dyDescent="0.3">
      <c r="A45" s="301"/>
      <c r="B45" s="327" t="s">
        <v>45</v>
      </c>
      <c r="C45" s="340" t="s">
        <v>49</v>
      </c>
      <c r="D45" s="341"/>
      <c r="E45" s="341"/>
      <c r="F45" s="341"/>
      <c r="G45" s="341"/>
      <c r="H45" s="342"/>
    </row>
    <row r="46" spans="1:8" hidden="1" x14ac:dyDescent="0.3">
      <c r="A46" s="301"/>
      <c r="B46" s="327" t="s">
        <v>45</v>
      </c>
      <c r="C46" s="340" t="s">
        <v>50</v>
      </c>
      <c r="D46" s="341"/>
      <c r="E46" s="341"/>
      <c r="F46" s="341"/>
      <c r="G46" s="341"/>
      <c r="H46" s="342"/>
    </row>
    <row r="47" spans="1:8" hidden="1" x14ac:dyDescent="0.3">
      <c r="A47" s="301"/>
      <c r="B47" s="327" t="s">
        <v>45</v>
      </c>
      <c r="C47" s="340" t="s">
        <v>51</v>
      </c>
      <c r="D47" s="341"/>
      <c r="E47" s="341"/>
      <c r="F47" s="341"/>
      <c r="G47" s="341"/>
      <c r="H47" s="342"/>
    </row>
    <row r="48" spans="1:8" hidden="1" x14ac:dyDescent="0.3">
      <c r="A48" s="301"/>
      <c r="B48" s="327" t="s">
        <v>45</v>
      </c>
      <c r="C48" s="340" t="s">
        <v>52</v>
      </c>
      <c r="D48" s="341"/>
      <c r="E48" s="341"/>
      <c r="F48" s="341"/>
      <c r="G48" s="341"/>
      <c r="H48" s="342"/>
    </row>
    <row r="49" spans="1:8" hidden="1" x14ac:dyDescent="0.3">
      <c r="A49" s="301"/>
      <c r="B49" s="327" t="s">
        <v>45</v>
      </c>
      <c r="C49" s="340" t="s">
        <v>53</v>
      </c>
      <c r="D49" s="341"/>
      <c r="E49" s="341"/>
      <c r="F49" s="341"/>
      <c r="G49" s="341"/>
      <c r="H49" s="342"/>
    </row>
    <row r="50" spans="1:8" hidden="1" x14ac:dyDescent="0.3">
      <c r="A50" s="301"/>
      <c r="B50" s="327"/>
      <c r="C50" s="343"/>
      <c r="D50" s="302"/>
      <c r="E50" s="302"/>
      <c r="F50" s="302"/>
      <c r="G50" s="302"/>
      <c r="H50" s="318"/>
    </row>
    <row r="51" spans="1:8" hidden="1" x14ac:dyDescent="0.3">
      <c r="C51" s="338" t="s">
        <v>54</v>
      </c>
      <c r="D51" s="339"/>
      <c r="E51" s="339"/>
      <c r="F51" s="339"/>
      <c r="G51" s="339"/>
      <c r="H51" s="334"/>
    </row>
    <row r="52" spans="1:8" hidden="1" x14ac:dyDescent="0.3">
      <c r="A52" s="301"/>
      <c r="B52" s="327" t="s">
        <v>45</v>
      </c>
      <c r="C52" s="426" t="s">
        <v>55</v>
      </c>
      <c r="D52" s="427"/>
      <c r="E52" s="427"/>
      <c r="F52" s="427"/>
      <c r="G52" s="427"/>
      <c r="H52" s="427"/>
    </row>
    <row r="53" spans="1:8" ht="14.4" hidden="1" thickBot="1" x14ac:dyDescent="0.35">
      <c r="B53" s="327" t="s">
        <v>45</v>
      </c>
      <c r="C53" s="426" t="s">
        <v>56</v>
      </c>
      <c r="D53" s="427"/>
      <c r="E53" s="427"/>
      <c r="F53" s="427"/>
      <c r="G53" s="427"/>
      <c r="H53" s="427"/>
    </row>
    <row r="54" spans="1:8" hidden="1" x14ac:dyDescent="0.3">
      <c r="B54" s="312"/>
      <c r="C54" s="313"/>
      <c r="D54" s="314"/>
      <c r="E54" s="314"/>
      <c r="F54" s="314"/>
      <c r="G54" s="314"/>
      <c r="H54" s="344"/>
    </row>
    <row r="55" spans="1:8" ht="14.4" hidden="1" thickBot="1" x14ac:dyDescent="0.35">
      <c r="B55" s="408" t="s">
        <v>57</v>
      </c>
      <c r="C55" s="409"/>
      <c r="D55" s="345"/>
      <c r="E55" s="345"/>
      <c r="F55" s="345"/>
      <c r="G55" s="345"/>
      <c r="H55" s="346" t="s">
        <v>58</v>
      </c>
    </row>
    <row r="56" spans="1:8" hidden="1" x14ac:dyDescent="0.3">
      <c r="D56" s="339"/>
      <c r="E56" s="339"/>
      <c r="F56" s="339"/>
      <c r="G56" s="339"/>
      <c r="H56" s="334"/>
    </row>
    <row r="57" spans="1:8" ht="14.4" hidden="1" thickBot="1" x14ac:dyDescent="0.35">
      <c r="C57" s="305" t="s">
        <v>59</v>
      </c>
      <c r="D57" s="339"/>
      <c r="E57" s="339"/>
      <c r="F57" s="339"/>
      <c r="G57" s="339"/>
      <c r="H57" s="334"/>
    </row>
    <row r="58" spans="1:8" ht="14.4" hidden="1" thickBot="1" x14ac:dyDescent="0.35">
      <c r="C58" s="410" t="s">
        <v>60</v>
      </c>
      <c r="D58" s="411"/>
      <c r="E58" s="411"/>
      <c r="F58" s="411"/>
      <c r="G58" s="411"/>
      <c r="H58" s="411"/>
    </row>
    <row r="59" spans="1:8" x14ac:dyDescent="0.3">
      <c r="D59" s="339"/>
      <c r="E59" s="339"/>
      <c r="F59" s="339"/>
      <c r="G59" s="339"/>
      <c r="H59" s="334"/>
    </row>
    <row r="60" spans="1:8" x14ac:dyDescent="0.3">
      <c r="B60" s="327"/>
      <c r="C60" s="317"/>
      <c r="D60" s="302"/>
      <c r="E60" s="302"/>
      <c r="F60" s="302"/>
      <c r="G60" s="302"/>
      <c r="H60" s="318"/>
    </row>
    <row r="61" spans="1:8" x14ac:dyDescent="0.3">
      <c r="B61" s="301"/>
      <c r="C61" s="301"/>
      <c r="D61" s="347"/>
      <c r="E61" s="347"/>
      <c r="F61" s="347"/>
      <c r="G61" s="347"/>
      <c r="H61" s="348"/>
    </row>
    <row r="62" spans="1:8" x14ac:dyDescent="0.3">
      <c r="B62" s="301"/>
      <c r="C62" s="349" t="s">
        <v>86</v>
      </c>
      <c r="D62" s="347"/>
      <c r="E62" s="347"/>
      <c r="F62" s="347"/>
      <c r="G62" s="347"/>
      <c r="H62" s="348"/>
    </row>
    <row r="63" spans="1:8" x14ac:dyDescent="0.3">
      <c r="B63" s="347"/>
      <c r="C63" s="350" t="s">
        <v>61</v>
      </c>
      <c r="D63" s="347"/>
      <c r="E63" s="347"/>
      <c r="F63" s="347"/>
      <c r="G63" s="347"/>
      <c r="H63" s="348"/>
    </row>
    <row r="64" spans="1:8" x14ac:dyDescent="0.3">
      <c r="B64" s="347"/>
      <c r="C64" s="351" t="s">
        <v>190</v>
      </c>
      <c r="D64" s="347"/>
      <c r="E64" s="347"/>
      <c r="F64" s="347"/>
      <c r="G64" s="347"/>
      <c r="H64" s="348"/>
    </row>
    <row r="65" spans="1:10" ht="14.4" thickBot="1" x14ac:dyDescent="0.35">
      <c r="B65" s="352"/>
      <c r="C65" s="353"/>
      <c r="D65" s="321"/>
      <c r="E65" s="321"/>
      <c r="F65" s="321"/>
      <c r="G65" s="321"/>
      <c r="H65" s="322"/>
    </row>
    <row r="66" spans="1:10" ht="14.4" thickBot="1" x14ac:dyDescent="0.35">
      <c r="B66" s="332"/>
      <c r="C66" s="301"/>
      <c r="D66" s="302"/>
      <c r="E66" s="302"/>
      <c r="F66" s="302"/>
      <c r="G66" s="302"/>
      <c r="H66" s="354" t="s">
        <v>249</v>
      </c>
    </row>
    <row r="67" spans="1:10" x14ac:dyDescent="0.3">
      <c r="B67" s="332"/>
      <c r="C67" s="301"/>
      <c r="D67" s="302"/>
      <c r="E67" s="302"/>
      <c r="F67" s="302"/>
      <c r="G67" s="302"/>
      <c r="H67" s="318"/>
    </row>
    <row r="68" spans="1:10" x14ac:dyDescent="0.3">
      <c r="B68" s="327"/>
      <c r="C68" s="301"/>
      <c r="D68" s="412" t="s">
        <v>203</v>
      </c>
      <c r="E68" s="412"/>
      <c r="F68" s="412"/>
      <c r="G68" s="412"/>
      <c r="H68" s="356"/>
    </row>
    <row r="69" spans="1:10" x14ac:dyDescent="0.3">
      <c r="B69" s="355" t="s">
        <v>16</v>
      </c>
      <c r="C69" s="357" t="s">
        <v>196</v>
      </c>
      <c r="D69" s="355" t="s">
        <v>4</v>
      </c>
      <c r="E69" s="355" t="s">
        <v>8</v>
      </c>
      <c r="F69" s="355" t="s">
        <v>11</v>
      </c>
      <c r="G69" s="355" t="s">
        <v>172</v>
      </c>
      <c r="H69" s="358" t="s">
        <v>195</v>
      </c>
      <c r="I69" s="358" t="s">
        <v>314</v>
      </c>
      <c r="J69" s="358" t="s">
        <v>315</v>
      </c>
    </row>
    <row r="70" spans="1:10" x14ac:dyDescent="0.3">
      <c r="B70" s="359" t="s">
        <v>17</v>
      </c>
      <c r="C70" s="360" t="str">
        <f>'Grounds Pricing Schedule'!B12</f>
        <v>Labour  ( Monday to Sunday)- PART A</v>
      </c>
      <c r="D70" s="361">
        <v>0</v>
      </c>
      <c r="E70" s="362">
        <f>'Grounds Pricing Schedule'!I12</f>
        <v>0</v>
      </c>
      <c r="F70" s="361">
        <v>0</v>
      </c>
      <c r="G70" s="361">
        <v>0</v>
      </c>
      <c r="H70" s="361">
        <f>'Grounds Pricing Schedule'!J12</f>
        <v>0</v>
      </c>
      <c r="I70" s="361">
        <f>'Grounds Pricing Schedule'!K12</f>
        <v>0</v>
      </c>
      <c r="J70" s="361">
        <f>'Grounds Pricing Schedule'!L12</f>
        <v>0</v>
      </c>
    </row>
    <row r="71" spans="1:10" x14ac:dyDescent="0.3">
      <c r="B71" s="359" t="s">
        <v>69</v>
      </c>
      <c r="C71" s="360" t="str">
        <f>'Grounds Pricing Schedule'!B80</f>
        <v>Firebreaks (cutting &amp; cleanup)</v>
      </c>
      <c r="D71" s="363">
        <v>0</v>
      </c>
      <c r="E71" s="363">
        <f>'Grounds Pricing Schedule'!F80</f>
        <v>0</v>
      </c>
      <c r="F71" s="363"/>
      <c r="G71" s="363"/>
      <c r="H71" s="364">
        <f>'Grounds Pricing Schedule'!G80</f>
        <v>0</v>
      </c>
      <c r="I71" s="364">
        <f>'Grounds Pricing Schedule'!H80</f>
        <v>0</v>
      </c>
      <c r="J71" s="364">
        <f>'Grounds Pricing Schedule'!I80</f>
        <v>0</v>
      </c>
    </row>
    <row r="72" spans="1:10" x14ac:dyDescent="0.3">
      <c r="B72" s="359" t="s">
        <v>107</v>
      </c>
      <c r="C72" s="360" t="str">
        <f>'Grounds Pricing Schedule'!B14</f>
        <v>Pest contol ( leasing of bait stations and service)</v>
      </c>
      <c r="D72" s="363">
        <v>0</v>
      </c>
      <c r="E72" s="363">
        <f>'Grounds Pricing Schedule'!I14</f>
        <v>0</v>
      </c>
      <c r="F72" s="363"/>
      <c r="G72" s="363"/>
      <c r="H72" s="364">
        <f>'Grounds Pricing Schedule'!J14</f>
        <v>0</v>
      </c>
      <c r="I72" s="364">
        <f>'Grounds Pricing Schedule'!K14</f>
        <v>0</v>
      </c>
      <c r="J72" s="364">
        <f>'Grounds Pricing Schedule'!L14</f>
        <v>0</v>
      </c>
    </row>
    <row r="73" spans="1:10" x14ac:dyDescent="0.3">
      <c r="B73" s="359" t="s">
        <v>184</v>
      </c>
      <c r="C73" s="360" t="s">
        <v>347</v>
      </c>
      <c r="D73" s="363">
        <v>0</v>
      </c>
      <c r="E73" s="363">
        <f>'Grounds Pricing Schedule'!G16</f>
        <v>0</v>
      </c>
      <c r="F73" s="363">
        <f>'Grounds Pricing Schedule'!I16</f>
        <v>0</v>
      </c>
      <c r="G73" s="363"/>
      <c r="H73" s="364"/>
      <c r="I73" s="364"/>
      <c r="J73" s="364"/>
    </row>
    <row r="74" spans="1:10" x14ac:dyDescent="0.3">
      <c r="B74" s="359" t="s">
        <v>237</v>
      </c>
      <c r="C74" s="360" t="s">
        <v>335</v>
      </c>
      <c r="D74" s="363">
        <v>0</v>
      </c>
      <c r="E74" s="363">
        <v>0</v>
      </c>
      <c r="F74" s="363">
        <v>0</v>
      </c>
      <c r="G74" s="365">
        <v>250000</v>
      </c>
      <c r="H74" s="366">
        <f>G74</f>
        <v>250000</v>
      </c>
      <c r="I74" s="366">
        <f t="shared" ref="I74:J74" si="0">H74</f>
        <v>250000</v>
      </c>
      <c r="J74" s="366">
        <f t="shared" si="0"/>
        <v>250000</v>
      </c>
    </row>
    <row r="75" spans="1:10" ht="14.4" thickBot="1" x14ac:dyDescent="0.35">
      <c r="B75" s="302"/>
      <c r="C75" s="332"/>
      <c r="D75" s="367">
        <f>D70+D71+D72+D74</f>
        <v>0</v>
      </c>
      <c r="E75" s="367">
        <f t="shared" ref="E75:G75" si="1">E70+E71+E72+E74</f>
        <v>0</v>
      </c>
      <c r="F75" s="367">
        <f t="shared" si="1"/>
        <v>0</v>
      </c>
      <c r="G75" s="367">
        <f t="shared" si="1"/>
        <v>250000</v>
      </c>
      <c r="H75" s="367">
        <f>SUM(H70:H74)</f>
        <v>250000</v>
      </c>
      <c r="I75" s="367">
        <f t="shared" ref="I75:J75" si="2">SUM(I70:I74)</f>
        <v>250000</v>
      </c>
      <c r="J75" s="367">
        <f t="shared" si="2"/>
        <v>250000</v>
      </c>
    </row>
    <row r="76" spans="1:10" ht="14.4" thickTop="1" x14ac:dyDescent="0.3">
      <c r="B76" s="327"/>
      <c r="C76" s="332"/>
      <c r="D76" s="90"/>
      <c r="E76" s="90"/>
      <c r="F76" s="90"/>
      <c r="G76" s="90"/>
      <c r="H76" s="368"/>
    </row>
    <row r="77" spans="1:10" x14ac:dyDescent="0.3">
      <c r="B77" s="369" t="s">
        <v>202</v>
      </c>
      <c r="C77" s="351" t="s">
        <v>201</v>
      </c>
      <c r="D77" s="90"/>
      <c r="E77" s="90"/>
      <c r="F77" s="90"/>
      <c r="G77" s="90"/>
      <c r="I77" s="96"/>
      <c r="J77" s="96"/>
    </row>
    <row r="78" spans="1:10" x14ac:dyDescent="0.3">
      <c r="B78" s="327"/>
      <c r="C78" s="332"/>
      <c r="D78" s="371"/>
      <c r="E78" s="371"/>
      <c r="F78" s="371"/>
      <c r="G78" s="371"/>
      <c r="H78" s="372"/>
    </row>
    <row r="79" spans="1:10" ht="14.4" thickBot="1" x14ac:dyDescent="0.35">
      <c r="A79" s="373"/>
      <c r="B79" s="374"/>
      <c r="C79" s="375"/>
      <c r="D79" s="376"/>
      <c r="E79" s="376"/>
      <c r="F79" s="376"/>
      <c r="G79" s="376"/>
      <c r="H79" s="377"/>
      <c r="J79" s="378"/>
    </row>
    <row r="80" spans="1:10" ht="14.4" thickTop="1" x14ac:dyDescent="0.3">
      <c r="B80" s="327"/>
      <c r="C80" s="332"/>
      <c r="D80" s="371"/>
      <c r="E80" s="371"/>
      <c r="F80" s="371"/>
      <c r="G80" s="371"/>
      <c r="H80" s="372"/>
    </row>
    <row r="81" spans="2:10" x14ac:dyDescent="0.3">
      <c r="B81" s="327"/>
      <c r="C81" s="379" t="s">
        <v>230</v>
      </c>
      <c r="D81" s="371"/>
      <c r="E81" s="371"/>
      <c r="F81" s="371"/>
      <c r="G81" s="371"/>
      <c r="H81" s="372"/>
    </row>
    <row r="82" spans="2:10" x14ac:dyDescent="0.3">
      <c r="B82" s="301"/>
      <c r="C82" s="351" t="s">
        <v>61</v>
      </c>
      <c r="D82" s="327"/>
      <c r="E82" s="327"/>
      <c r="F82" s="327"/>
      <c r="G82" s="327"/>
      <c r="H82" s="380"/>
    </row>
    <row r="83" spans="2:10" ht="27.6" x14ac:dyDescent="0.3">
      <c r="C83" s="381" t="s">
        <v>232</v>
      </c>
      <c r="D83" s="303"/>
      <c r="E83" s="303"/>
      <c r="F83" s="303"/>
      <c r="G83" s="303"/>
      <c r="H83" s="382"/>
    </row>
    <row r="84" spans="2:10" ht="14.4" thickBot="1" x14ac:dyDescent="0.35">
      <c r="B84" s="352"/>
      <c r="C84" s="353"/>
      <c r="D84" s="321"/>
      <c r="E84" s="321"/>
      <c r="F84" s="321"/>
      <c r="G84" s="321"/>
      <c r="H84" s="322"/>
    </row>
    <row r="85" spans="2:10" ht="14.4" thickBot="1" x14ac:dyDescent="0.35">
      <c r="B85" s="332"/>
      <c r="C85" s="301"/>
      <c r="D85" s="302"/>
      <c r="E85" s="302"/>
      <c r="F85" s="302"/>
      <c r="G85" s="302"/>
      <c r="H85" s="354" t="s">
        <v>249</v>
      </c>
    </row>
    <row r="86" spans="2:10" x14ac:dyDescent="0.3">
      <c r="B86" s="332"/>
      <c r="C86" s="301"/>
      <c r="D86" s="302"/>
      <c r="E86" s="302"/>
      <c r="F86" s="302"/>
      <c r="G86" s="302"/>
      <c r="H86" s="318"/>
    </row>
    <row r="87" spans="2:10" x14ac:dyDescent="0.3">
      <c r="B87" s="327"/>
      <c r="C87" s="301"/>
      <c r="D87" s="413" t="s">
        <v>203</v>
      </c>
      <c r="E87" s="414"/>
      <c r="F87" s="414"/>
      <c r="G87" s="414"/>
      <c r="H87" s="415"/>
    </row>
    <row r="88" spans="2:10" x14ac:dyDescent="0.3">
      <c r="B88" s="355" t="s">
        <v>16</v>
      </c>
      <c r="C88" s="357" t="s">
        <v>196</v>
      </c>
      <c r="D88" s="355" t="s">
        <v>4</v>
      </c>
      <c r="E88" s="355" t="s">
        <v>8</v>
      </c>
      <c r="F88" s="355" t="s">
        <v>11</v>
      </c>
      <c r="G88" s="355" t="s">
        <v>235</v>
      </c>
      <c r="H88" s="358" t="s">
        <v>195</v>
      </c>
      <c r="I88" s="358" t="s">
        <v>314</v>
      </c>
      <c r="J88" s="358" t="s">
        <v>315</v>
      </c>
    </row>
    <row r="89" spans="2:10" x14ac:dyDescent="0.3">
      <c r="B89" s="359" t="s">
        <v>69</v>
      </c>
      <c r="C89" s="360" t="s">
        <v>313</v>
      </c>
      <c r="D89" s="361"/>
      <c r="E89" s="361">
        <f>'Cleaning Pricing Schedule'!K11</f>
        <v>0</v>
      </c>
      <c r="F89" s="361"/>
      <c r="G89" s="361"/>
      <c r="H89" s="361">
        <f>'Cleaning Pricing Schedule'!L11</f>
        <v>0</v>
      </c>
      <c r="I89" s="361">
        <f>'Cleaning Pricing Schedule'!M11</f>
        <v>0</v>
      </c>
      <c r="J89" s="361">
        <f>'Cleaning Pricing Schedule'!N11</f>
        <v>0</v>
      </c>
    </row>
    <row r="90" spans="2:10" x14ac:dyDescent="0.3">
      <c r="B90" s="359" t="s">
        <v>184</v>
      </c>
      <c r="C90" s="360" t="s">
        <v>180</v>
      </c>
      <c r="D90" s="363"/>
      <c r="E90" s="363"/>
      <c r="F90" s="363"/>
      <c r="G90" s="363">
        <f>'Cleaning Pricing Schedule'!F37</f>
        <v>0</v>
      </c>
      <c r="H90" s="383">
        <f>'Cleaning Pricing Schedule'!G37</f>
        <v>0</v>
      </c>
      <c r="I90" s="384">
        <f>'Cleaning Pricing Schedule'!H37</f>
        <v>0</v>
      </c>
      <c r="J90" s="361">
        <f>'Cleaning Pricing Schedule'!I37</f>
        <v>0</v>
      </c>
    </row>
    <row r="91" spans="2:10" x14ac:dyDescent="0.3">
      <c r="B91" s="359" t="s">
        <v>237</v>
      </c>
      <c r="C91" s="360" t="s">
        <v>236</v>
      </c>
      <c r="D91" s="363"/>
      <c r="E91" s="363"/>
      <c r="F91" s="363"/>
      <c r="G91" s="363">
        <f>'Cleaning Pricing Schedule'!H43</f>
        <v>0</v>
      </c>
      <c r="H91" s="361">
        <f>'Cleaning Pricing Schedule'!I43</f>
        <v>0</v>
      </c>
      <c r="I91" s="361">
        <f>'Cleaning Pricing Schedule'!J43</f>
        <v>0</v>
      </c>
      <c r="J91" s="361">
        <f>'Cleaning Pricing Schedule'!K43</f>
        <v>0</v>
      </c>
    </row>
    <row r="92" spans="2:10" x14ac:dyDescent="0.3">
      <c r="B92" s="359" t="s">
        <v>238</v>
      </c>
      <c r="C92" s="360" t="s">
        <v>386</v>
      </c>
      <c r="D92" s="363"/>
      <c r="E92" s="363">
        <f>'Cleaning Pricing Schedule'!H81</f>
        <v>0</v>
      </c>
      <c r="F92" s="363">
        <f>'Cleaning Pricing Schedule'!I81</f>
        <v>0</v>
      </c>
      <c r="G92" s="363">
        <f>'Cleaning Pricing Schedule'!J81</f>
        <v>0</v>
      </c>
      <c r="H92" s="361">
        <f>'Cleaning Pricing Schedule'!L81</f>
        <v>0</v>
      </c>
      <c r="I92" s="361">
        <f>'Cleaning Pricing Schedule'!M81</f>
        <v>0</v>
      </c>
      <c r="J92" s="361">
        <f>'Cleaning Pricing Schedule'!N81</f>
        <v>0</v>
      </c>
    </row>
    <row r="93" spans="2:10" ht="14.4" thickBot="1" x14ac:dyDescent="0.35">
      <c r="B93" s="369" t="s">
        <v>197</v>
      </c>
      <c r="C93" s="385" t="s">
        <v>234</v>
      </c>
      <c r="D93" s="386">
        <f t="shared" ref="D93:F93" si="3">SUM(D89:D92)</f>
        <v>0</v>
      </c>
      <c r="E93" s="386">
        <f t="shared" si="3"/>
        <v>0</v>
      </c>
      <c r="F93" s="386">
        <f t="shared" si="3"/>
        <v>0</v>
      </c>
      <c r="G93" s="386">
        <f>SUM(G89:G92)</f>
        <v>0</v>
      </c>
      <c r="H93" s="386">
        <f>SUM(H89:H92)</f>
        <v>0</v>
      </c>
      <c r="I93" s="386">
        <f>SUM(I89:I92)</f>
        <v>0</v>
      </c>
      <c r="J93" s="386">
        <f>SUM(J89:J92)</f>
        <v>0</v>
      </c>
    </row>
    <row r="94" spans="2:10" ht="14.4" thickTop="1" x14ac:dyDescent="0.3">
      <c r="B94" s="327"/>
      <c r="C94" s="332"/>
      <c r="D94" s="90"/>
      <c r="E94" s="90"/>
      <c r="F94" s="90"/>
      <c r="H94" s="90"/>
      <c r="I94" s="368"/>
      <c r="J94" s="368"/>
    </row>
    <row r="95" spans="2:10" x14ac:dyDescent="0.3">
      <c r="B95" s="369" t="s">
        <v>202</v>
      </c>
      <c r="C95" s="351" t="s">
        <v>233</v>
      </c>
      <c r="D95" s="90"/>
      <c r="E95" s="90"/>
      <c r="F95" s="90"/>
      <c r="H95" s="90"/>
    </row>
    <row r="96" spans="2:10" x14ac:dyDescent="0.3">
      <c r="B96" s="327"/>
      <c r="C96" s="332"/>
      <c r="D96" s="371"/>
      <c r="E96" s="371"/>
      <c r="F96" s="371"/>
      <c r="G96" s="371"/>
      <c r="H96" s="372"/>
    </row>
    <row r="98" spans="3:3" ht="27.6" x14ac:dyDescent="0.3">
      <c r="C98" s="338" t="s">
        <v>267</v>
      </c>
    </row>
  </sheetData>
  <sheetProtection algorithmName="SHA-512" hashValue="fz07Iih6vZYi2Fd/c8PpTw3wgqj5mioBu/wrvfH79ELtl6oYgsjVdwURVoc0jDbor6A3i79Ub7nOtRSL8GdfEQ==" saltValue="cXBFDi/LVDkDx4/sFq9+WA==" spinCount="100000" sheet="1" objects="1" scenarios="1" formatCells="0" formatColumns="0" formatRows="0" insertColumns="0" insertRows="0" insertHyperlinks="0" deleteColumns="0" deleteRows="0" sort="0" autoFilter="0" pivotTables="0"/>
  <mergeCells count="17">
    <mergeCell ref="B1:H1"/>
    <mergeCell ref="D3:H3"/>
    <mergeCell ref="D6:H6"/>
    <mergeCell ref="B26:H26"/>
    <mergeCell ref="B28:H28"/>
    <mergeCell ref="B55:C55"/>
    <mergeCell ref="C58:H58"/>
    <mergeCell ref="D68:G68"/>
    <mergeCell ref="D87:H87"/>
    <mergeCell ref="B27:H27"/>
    <mergeCell ref="B29:H29"/>
    <mergeCell ref="C30:H30"/>
    <mergeCell ref="B36:H36"/>
    <mergeCell ref="B37:H37"/>
    <mergeCell ref="B38:H38"/>
    <mergeCell ref="C52:H52"/>
    <mergeCell ref="C53:H53"/>
  </mergeCells>
  <phoneticPr fontId="29" type="noConversion"/>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87"/>
  <sheetViews>
    <sheetView topLeftCell="A57" workbookViewId="0">
      <selection activeCell="C73" sqref="C73"/>
    </sheetView>
  </sheetViews>
  <sheetFormatPr defaultRowHeight="10.199999999999999" x14ac:dyDescent="0.2"/>
  <cols>
    <col min="1" max="1" width="9.21875" style="41"/>
    <col min="2" max="2" width="25" style="41" customWidth="1"/>
    <col min="3" max="3" width="19.21875" style="41" customWidth="1"/>
    <col min="4" max="4" width="15" style="41" bestFit="1" customWidth="1"/>
    <col min="5" max="5" width="15" style="81" bestFit="1" customWidth="1"/>
    <col min="6" max="6" width="17.33203125" style="40" customWidth="1"/>
    <col min="7" max="7" width="14.44140625" style="40" bestFit="1" customWidth="1"/>
    <col min="8" max="8" width="18.21875" style="40" customWidth="1"/>
    <col min="9" max="9" width="16.44140625" style="40" customWidth="1"/>
    <col min="10" max="10" width="18.6640625" style="40" customWidth="1"/>
    <col min="11" max="11" width="15.109375" style="40" customWidth="1"/>
    <col min="12" max="12" width="14.21875" style="40" customWidth="1"/>
    <col min="13" max="13" width="15.6640625" style="40" customWidth="1"/>
    <col min="14" max="14" width="16.88671875" style="40" customWidth="1"/>
    <col min="15" max="15" width="13.21875" style="41" customWidth="1"/>
    <col min="16" max="17" width="15" style="41" customWidth="1"/>
    <col min="18" max="18" width="13" style="41" customWidth="1"/>
    <col min="19" max="259" width="9.21875" style="41"/>
    <col min="260" max="260" width="46.5546875" style="41" customWidth="1"/>
    <col min="261" max="261" width="26.44140625" style="41" bestFit="1" customWidth="1"/>
    <col min="262" max="262" width="15" style="41" customWidth="1"/>
    <col min="263" max="263" width="15.5546875" style="41" customWidth="1"/>
    <col min="264" max="264" width="14.44140625" style="41" bestFit="1" customWidth="1"/>
    <col min="265" max="265" width="12.77734375" style="41" customWidth="1"/>
    <col min="266" max="268" width="14.21875" style="41" customWidth="1"/>
    <col min="269" max="269" width="12" style="41" customWidth="1"/>
    <col min="270" max="270" width="12.5546875" style="41" customWidth="1"/>
    <col min="271" max="271" width="13.21875" style="41" customWidth="1"/>
    <col min="272" max="273" width="15" style="41" customWidth="1"/>
    <col min="274" max="274" width="13" style="41" customWidth="1"/>
    <col min="275" max="515" width="9.21875" style="41"/>
    <col min="516" max="516" width="46.5546875" style="41" customWidth="1"/>
    <col min="517" max="517" width="26.44140625" style="41" bestFit="1" customWidth="1"/>
    <col min="518" max="518" width="15" style="41" customWidth="1"/>
    <col min="519" max="519" width="15.5546875" style="41" customWidth="1"/>
    <col min="520" max="520" width="14.44140625" style="41" bestFit="1" customWidth="1"/>
    <col min="521" max="521" width="12.77734375" style="41" customWidth="1"/>
    <col min="522" max="524" width="14.21875" style="41" customWidth="1"/>
    <col min="525" max="525" width="12" style="41" customWidth="1"/>
    <col min="526" max="526" width="12.5546875" style="41" customWidth="1"/>
    <col min="527" max="527" width="13.21875" style="41" customWidth="1"/>
    <col min="528" max="529" width="15" style="41" customWidth="1"/>
    <col min="530" max="530" width="13" style="41" customWidth="1"/>
    <col min="531" max="771" width="9.21875" style="41"/>
    <col min="772" max="772" width="46.5546875" style="41" customWidth="1"/>
    <col min="773" max="773" width="26.44140625" style="41" bestFit="1" customWidth="1"/>
    <col min="774" max="774" width="15" style="41" customWidth="1"/>
    <col min="775" max="775" width="15.5546875" style="41" customWidth="1"/>
    <col min="776" max="776" width="14.44140625" style="41" bestFit="1" customWidth="1"/>
    <col min="777" max="777" width="12.77734375" style="41" customWidth="1"/>
    <col min="778" max="780" width="14.21875" style="41" customWidth="1"/>
    <col min="781" max="781" width="12" style="41" customWidth="1"/>
    <col min="782" max="782" width="12.5546875" style="41" customWidth="1"/>
    <col min="783" max="783" width="13.21875" style="41" customWidth="1"/>
    <col min="784" max="785" width="15" style="41" customWidth="1"/>
    <col min="786" max="786" width="13" style="41" customWidth="1"/>
    <col min="787" max="1027" width="9.21875" style="41"/>
    <col min="1028" max="1028" width="46.5546875" style="41" customWidth="1"/>
    <col min="1029" max="1029" width="26.44140625" style="41" bestFit="1" customWidth="1"/>
    <col min="1030" max="1030" width="15" style="41" customWidth="1"/>
    <col min="1031" max="1031" width="15.5546875" style="41" customWidth="1"/>
    <col min="1032" max="1032" width="14.44140625" style="41" bestFit="1" customWidth="1"/>
    <col min="1033" max="1033" width="12.77734375" style="41" customWidth="1"/>
    <col min="1034" max="1036" width="14.21875" style="41" customWidth="1"/>
    <col min="1037" max="1037" width="12" style="41" customWidth="1"/>
    <col min="1038" max="1038" width="12.5546875" style="41" customWidth="1"/>
    <col min="1039" max="1039" width="13.21875" style="41" customWidth="1"/>
    <col min="1040" max="1041" width="15" style="41" customWidth="1"/>
    <col min="1042" max="1042" width="13" style="41" customWidth="1"/>
    <col min="1043" max="1283" width="9.21875" style="41"/>
    <col min="1284" max="1284" width="46.5546875" style="41" customWidth="1"/>
    <col min="1285" max="1285" width="26.44140625" style="41" bestFit="1" customWidth="1"/>
    <col min="1286" max="1286" width="15" style="41" customWidth="1"/>
    <col min="1287" max="1287" width="15.5546875" style="41" customWidth="1"/>
    <col min="1288" max="1288" width="14.44140625" style="41" bestFit="1" customWidth="1"/>
    <col min="1289" max="1289" width="12.77734375" style="41" customWidth="1"/>
    <col min="1290" max="1292" width="14.21875" style="41" customWidth="1"/>
    <col min="1293" max="1293" width="12" style="41" customWidth="1"/>
    <col min="1294" max="1294" width="12.5546875" style="41" customWidth="1"/>
    <col min="1295" max="1295" width="13.21875" style="41" customWidth="1"/>
    <col min="1296" max="1297" width="15" style="41" customWidth="1"/>
    <col min="1298" max="1298" width="13" style="41" customWidth="1"/>
    <col min="1299" max="1539" width="9.21875" style="41"/>
    <col min="1540" max="1540" width="46.5546875" style="41" customWidth="1"/>
    <col min="1541" max="1541" width="26.44140625" style="41" bestFit="1" customWidth="1"/>
    <col min="1542" max="1542" width="15" style="41" customWidth="1"/>
    <col min="1543" max="1543" width="15.5546875" style="41" customWidth="1"/>
    <col min="1544" max="1544" width="14.44140625" style="41" bestFit="1" customWidth="1"/>
    <col min="1545" max="1545" width="12.77734375" style="41" customWidth="1"/>
    <col min="1546" max="1548" width="14.21875" style="41" customWidth="1"/>
    <col min="1549" max="1549" width="12" style="41" customWidth="1"/>
    <col min="1550" max="1550" width="12.5546875" style="41" customWidth="1"/>
    <col min="1551" max="1551" width="13.21875" style="41" customWidth="1"/>
    <col min="1552" max="1553" width="15" style="41" customWidth="1"/>
    <col min="1554" max="1554" width="13" style="41" customWidth="1"/>
    <col min="1555" max="1795" width="9.21875" style="41"/>
    <col min="1796" max="1796" width="46.5546875" style="41" customWidth="1"/>
    <col min="1797" max="1797" width="26.44140625" style="41" bestFit="1" customWidth="1"/>
    <col min="1798" max="1798" width="15" style="41" customWidth="1"/>
    <col min="1799" max="1799" width="15.5546875" style="41" customWidth="1"/>
    <col min="1800" max="1800" width="14.44140625" style="41" bestFit="1" customWidth="1"/>
    <col min="1801" max="1801" width="12.77734375" style="41" customWidth="1"/>
    <col min="1802" max="1804" width="14.21875" style="41" customWidth="1"/>
    <col min="1805" max="1805" width="12" style="41" customWidth="1"/>
    <col min="1806" max="1806" width="12.5546875" style="41" customWidth="1"/>
    <col min="1807" max="1807" width="13.21875" style="41" customWidth="1"/>
    <col min="1808" max="1809" width="15" style="41" customWidth="1"/>
    <col min="1810" max="1810" width="13" style="41" customWidth="1"/>
    <col min="1811" max="2051" width="9.21875" style="41"/>
    <col min="2052" max="2052" width="46.5546875" style="41" customWidth="1"/>
    <col min="2053" max="2053" width="26.44140625" style="41" bestFit="1" customWidth="1"/>
    <col min="2054" max="2054" width="15" style="41" customWidth="1"/>
    <col min="2055" max="2055" width="15.5546875" style="41" customWidth="1"/>
    <col min="2056" max="2056" width="14.44140625" style="41" bestFit="1" customWidth="1"/>
    <col min="2057" max="2057" width="12.77734375" style="41" customWidth="1"/>
    <col min="2058" max="2060" width="14.21875" style="41" customWidth="1"/>
    <col min="2061" max="2061" width="12" style="41" customWidth="1"/>
    <col min="2062" max="2062" width="12.5546875" style="41" customWidth="1"/>
    <col min="2063" max="2063" width="13.21875" style="41" customWidth="1"/>
    <col min="2064" max="2065" width="15" style="41" customWidth="1"/>
    <col min="2066" max="2066" width="13" style="41" customWidth="1"/>
    <col min="2067" max="2307" width="9.21875" style="41"/>
    <col min="2308" max="2308" width="46.5546875" style="41" customWidth="1"/>
    <col min="2309" max="2309" width="26.44140625" style="41" bestFit="1" customWidth="1"/>
    <col min="2310" max="2310" width="15" style="41" customWidth="1"/>
    <col min="2311" max="2311" width="15.5546875" style="41" customWidth="1"/>
    <col min="2312" max="2312" width="14.44140625" style="41" bestFit="1" customWidth="1"/>
    <col min="2313" max="2313" width="12.77734375" style="41" customWidth="1"/>
    <col min="2314" max="2316" width="14.21875" style="41" customWidth="1"/>
    <col min="2317" max="2317" width="12" style="41" customWidth="1"/>
    <col min="2318" max="2318" width="12.5546875" style="41" customWidth="1"/>
    <col min="2319" max="2319" width="13.21875" style="41" customWidth="1"/>
    <col min="2320" max="2321" width="15" style="41" customWidth="1"/>
    <col min="2322" max="2322" width="13" style="41" customWidth="1"/>
    <col min="2323" max="2563" width="9.21875" style="41"/>
    <col min="2564" max="2564" width="46.5546875" style="41" customWidth="1"/>
    <col min="2565" max="2565" width="26.44140625" style="41" bestFit="1" customWidth="1"/>
    <col min="2566" max="2566" width="15" style="41" customWidth="1"/>
    <col min="2567" max="2567" width="15.5546875" style="41" customWidth="1"/>
    <col min="2568" max="2568" width="14.44140625" style="41" bestFit="1" customWidth="1"/>
    <col min="2569" max="2569" width="12.77734375" style="41" customWidth="1"/>
    <col min="2570" max="2572" width="14.21875" style="41" customWidth="1"/>
    <col min="2573" max="2573" width="12" style="41" customWidth="1"/>
    <col min="2574" max="2574" width="12.5546875" style="41" customWidth="1"/>
    <col min="2575" max="2575" width="13.21875" style="41" customWidth="1"/>
    <col min="2576" max="2577" width="15" style="41" customWidth="1"/>
    <col min="2578" max="2578" width="13" style="41" customWidth="1"/>
    <col min="2579" max="2819" width="9.21875" style="41"/>
    <col min="2820" max="2820" width="46.5546875" style="41" customWidth="1"/>
    <col min="2821" max="2821" width="26.44140625" style="41" bestFit="1" customWidth="1"/>
    <col min="2822" max="2822" width="15" style="41" customWidth="1"/>
    <col min="2823" max="2823" width="15.5546875" style="41" customWidth="1"/>
    <col min="2824" max="2824" width="14.44140625" style="41" bestFit="1" customWidth="1"/>
    <col min="2825" max="2825" width="12.77734375" style="41" customWidth="1"/>
    <col min="2826" max="2828" width="14.21875" style="41" customWidth="1"/>
    <col min="2829" max="2829" width="12" style="41" customWidth="1"/>
    <col min="2830" max="2830" width="12.5546875" style="41" customWidth="1"/>
    <col min="2831" max="2831" width="13.21875" style="41" customWidth="1"/>
    <col min="2832" max="2833" width="15" style="41" customWidth="1"/>
    <col min="2834" max="2834" width="13" style="41" customWidth="1"/>
    <col min="2835" max="3075" width="9.21875" style="41"/>
    <col min="3076" max="3076" width="46.5546875" style="41" customWidth="1"/>
    <col min="3077" max="3077" width="26.44140625" style="41" bestFit="1" customWidth="1"/>
    <col min="3078" max="3078" width="15" style="41" customWidth="1"/>
    <col min="3079" max="3079" width="15.5546875" style="41" customWidth="1"/>
    <col min="3080" max="3080" width="14.44140625" style="41" bestFit="1" customWidth="1"/>
    <col min="3081" max="3081" width="12.77734375" style="41" customWidth="1"/>
    <col min="3082" max="3084" width="14.21875" style="41" customWidth="1"/>
    <col min="3085" max="3085" width="12" style="41" customWidth="1"/>
    <col min="3086" max="3086" width="12.5546875" style="41" customWidth="1"/>
    <col min="3087" max="3087" width="13.21875" style="41" customWidth="1"/>
    <col min="3088" max="3089" width="15" style="41" customWidth="1"/>
    <col min="3090" max="3090" width="13" style="41" customWidth="1"/>
    <col min="3091" max="3331" width="9.21875" style="41"/>
    <col min="3332" max="3332" width="46.5546875" style="41" customWidth="1"/>
    <col min="3333" max="3333" width="26.44140625" style="41" bestFit="1" customWidth="1"/>
    <col min="3334" max="3334" width="15" style="41" customWidth="1"/>
    <col min="3335" max="3335" width="15.5546875" style="41" customWidth="1"/>
    <col min="3336" max="3336" width="14.44140625" style="41" bestFit="1" customWidth="1"/>
    <col min="3337" max="3337" width="12.77734375" style="41" customWidth="1"/>
    <col min="3338" max="3340" width="14.21875" style="41" customWidth="1"/>
    <col min="3341" max="3341" width="12" style="41" customWidth="1"/>
    <col min="3342" max="3342" width="12.5546875" style="41" customWidth="1"/>
    <col min="3343" max="3343" width="13.21875" style="41" customWidth="1"/>
    <col min="3344" max="3345" width="15" style="41" customWidth="1"/>
    <col min="3346" max="3346" width="13" style="41" customWidth="1"/>
    <col min="3347" max="3587" width="9.21875" style="41"/>
    <col min="3588" max="3588" width="46.5546875" style="41" customWidth="1"/>
    <col min="3589" max="3589" width="26.44140625" style="41" bestFit="1" customWidth="1"/>
    <col min="3590" max="3590" width="15" style="41" customWidth="1"/>
    <col min="3591" max="3591" width="15.5546875" style="41" customWidth="1"/>
    <col min="3592" max="3592" width="14.44140625" style="41" bestFit="1" customWidth="1"/>
    <col min="3593" max="3593" width="12.77734375" style="41" customWidth="1"/>
    <col min="3594" max="3596" width="14.21875" style="41" customWidth="1"/>
    <col min="3597" max="3597" width="12" style="41" customWidth="1"/>
    <col min="3598" max="3598" width="12.5546875" style="41" customWidth="1"/>
    <col min="3599" max="3599" width="13.21875" style="41" customWidth="1"/>
    <col min="3600" max="3601" width="15" style="41" customWidth="1"/>
    <col min="3602" max="3602" width="13" style="41" customWidth="1"/>
    <col min="3603" max="3843" width="9.21875" style="41"/>
    <col min="3844" max="3844" width="46.5546875" style="41" customWidth="1"/>
    <col min="3845" max="3845" width="26.44140625" style="41" bestFit="1" customWidth="1"/>
    <col min="3846" max="3846" width="15" style="41" customWidth="1"/>
    <col min="3847" max="3847" width="15.5546875" style="41" customWidth="1"/>
    <col min="3848" max="3848" width="14.44140625" style="41" bestFit="1" customWidth="1"/>
    <col min="3849" max="3849" width="12.77734375" style="41" customWidth="1"/>
    <col min="3850" max="3852" width="14.21875" style="41" customWidth="1"/>
    <col min="3853" max="3853" width="12" style="41" customWidth="1"/>
    <col min="3854" max="3854" width="12.5546875" style="41" customWidth="1"/>
    <col min="3855" max="3855" width="13.21875" style="41" customWidth="1"/>
    <col min="3856" max="3857" width="15" style="41" customWidth="1"/>
    <col min="3858" max="3858" width="13" style="41" customWidth="1"/>
    <col min="3859" max="4099" width="9.21875" style="41"/>
    <col min="4100" max="4100" width="46.5546875" style="41" customWidth="1"/>
    <col min="4101" max="4101" width="26.44140625" style="41" bestFit="1" customWidth="1"/>
    <col min="4102" max="4102" width="15" style="41" customWidth="1"/>
    <col min="4103" max="4103" width="15.5546875" style="41" customWidth="1"/>
    <col min="4104" max="4104" width="14.44140625" style="41" bestFit="1" customWidth="1"/>
    <col min="4105" max="4105" width="12.77734375" style="41" customWidth="1"/>
    <col min="4106" max="4108" width="14.21875" style="41" customWidth="1"/>
    <col min="4109" max="4109" width="12" style="41" customWidth="1"/>
    <col min="4110" max="4110" width="12.5546875" style="41" customWidth="1"/>
    <col min="4111" max="4111" width="13.21875" style="41" customWidth="1"/>
    <col min="4112" max="4113" width="15" style="41" customWidth="1"/>
    <col min="4114" max="4114" width="13" style="41" customWidth="1"/>
    <col min="4115" max="4355" width="9.21875" style="41"/>
    <col min="4356" max="4356" width="46.5546875" style="41" customWidth="1"/>
    <col min="4357" max="4357" width="26.44140625" style="41" bestFit="1" customWidth="1"/>
    <col min="4358" max="4358" width="15" style="41" customWidth="1"/>
    <col min="4359" max="4359" width="15.5546875" style="41" customWidth="1"/>
    <col min="4360" max="4360" width="14.44140625" style="41" bestFit="1" customWidth="1"/>
    <col min="4361" max="4361" width="12.77734375" style="41" customWidth="1"/>
    <col min="4362" max="4364" width="14.21875" style="41" customWidth="1"/>
    <col min="4365" max="4365" width="12" style="41" customWidth="1"/>
    <col min="4366" max="4366" width="12.5546875" style="41" customWidth="1"/>
    <col min="4367" max="4367" width="13.21875" style="41" customWidth="1"/>
    <col min="4368" max="4369" width="15" style="41" customWidth="1"/>
    <col min="4370" max="4370" width="13" style="41" customWidth="1"/>
    <col min="4371" max="4611" width="9.21875" style="41"/>
    <col min="4612" max="4612" width="46.5546875" style="41" customWidth="1"/>
    <col min="4613" max="4613" width="26.44140625" style="41" bestFit="1" customWidth="1"/>
    <col min="4614" max="4614" width="15" style="41" customWidth="1"/>
    <col min="4615" max="4615" width="15.5546875" style="41" customWidth="1"/>
    <col min="4616" max="4616" width="14.44140625" style="41" bestFit="1" customWidth="1"/>
    <col min="4617" max="4617" width="12.77734375" style="41" customWidth="1"/>
    <col min="4618" max="4620" width="14.21875" style="41" customWidth="1"/>
    <col min="4621" max="4621" width="12" style="41" customWidth="1"/>
    <col min="4622" max="4622" width="12.5546875" style="41" customWidth="1"/>
    <col min="4623" max="4623" width="13.21875" style="41" customWidth="1"/>
    <col min="4624" max="4625" width="15" style="41" customWidth="1"/>
    <col min="4626" max="4626" width="13" style="41" customWidth="1"/>
    <col min="4627" max="4867" width="9.21875" style="41"/>
    <col min="4868" max="4868" width="46.5546875" style="41" customWidth="1"/>
    <col min="4869" max="4869" width="26.44140625" style="41" bestFit="1" customWidth="1"/>
    <col min="4870" max="4870" width="15" style="41" customWidth="1"/>
    <col min="4871" max="4871" width="15.5546875" style="41" customWidth="1"/>
    <col min="4872" max="4872" width="14.44140625" style="41" bestFit="1" customWidth="1"/>
    <col min="4873" max="4873" width="12.77734375" style="41" customWidth="1"/>
    <col min="4874" max="4876" width="14.21875" style="41" customWidth="1"/>
    <col min="4877" max="4877" width="12" style="41" customWidth="1"/>
    <col min="4878" max="4878" width="12.5546875" style="41" customWidth="1"/>
    <col min="4879" max="4879" width="13.21875" style="41" customWidth="1"/>
    <col min="4880" max="4881" width="15" style="41" customWidth="1"/>
    <col min="4882" max="4882" width="13" style="41" customWidth="1"/>
    <col min="4883" max="5123" width="9.21875" style="41"/>
    <col min="5124" max="5124" width="46.5546875" style="41" customWidth="1"/>
    <col min="5125" max="5125" width="26.44140625" style="41" bestFit="1" customWidth="1"/>
    <col min="5126" max="5126" width="15" style="41" customWidth="1"/>
    <col min="5127" max="5127" width="15.5546875" style="41" customWidth="1"/>
    <col min="5128" max="5128" width="14.44140625" style="41" bestFit="1" customWidth="1"/>
    <col min="5129" max="5129" width="12.77734375" style="41" customWidth="1"/>
    <col min="5130" max="5132" width="14.21875" style="41" customWidth="1"/>
    <col min="5133" max="5133" width="12" style="41" customWidth="1"/>
    <col min="5134" max="5134" width="12.5546875" style="41" customWidth="1"/>
    <col min="5135" max="5135" width="13.21875" style="41" customWidth="1"/>
    <col min="5136" max="5137" width="15" style="41" customWidth="1"/>
    <col min="5138" max="5138" width="13" style="41" customWidth="1"/>
    <col min="5139" max="5379" width="9.21875" style="41"/>
    <col min="5380" max="5380" width="46.5546875" style="41" customWidth="1"/>
    <col min="5381" max="5381" width="26.44140625" style="41" bestFit="1" customWidth="1"/>
    <col min="5382" max="5382" width="15" style="41" customWidth="1"/>
    <col min="5383" max="5383" width="15.5546875" style="41" customWidth="1"/>
    <col min="5384" max="5384" width="14.44140625" style="41" bestFit="1" customWidth="1"/>
    <col min="5385" max="5385" width="12.77734375" style="41" customWidth="1"/>
    <col min="5386" max="5388" width="14.21875" style="41" customWidth="1"/>
    <col min="5389" max="5389" width="12" style="41" customWidth="1"/>
    <col min="5390" max="5390" width="12.5546875" style="41" customWidth="1"/>
    <col min="5391" max="5391" width="13.21875" style="41" customWidth="1"/>
    <col min="5392" max="5393" width="15" style="41" customWidth="1"/>
    <col min="5394" max="5394" width="13" style="41" customWidth="1"/>
    <col min="5395" max="5635" width="9.21875" style="41"/>
    <col min="5636" max="5636" width="46.5546875" style="41" customWidth="1"/>
    <col min="5637" max="5637" width="26.44140625" style="41" bestFit="1" customWidth="1"/>
    <col min="5638" max="5638" width="15" style="41" customWidth="1"/>
    <col min="5639" max="5639" width="15.5546875" style="41" customWidth="1"/>
    <col min="5640" max="5640" width="14.44140625" style="41" bestFit="1" customWidth="1"/>
    <col min="5641" max="5641" width="12.77734375" style="41" customWidth="1"/>
    <col min="5642" max="5644" width="14.21875" style="41" customWidth="1"/>
    <col min="5645" max="5645" width="12" style="41" customWidth="1"/>
    <col min="5646" max="5646" width="12.5546875" style="41" customWidth="1"/>
    <col min="5647" max="5647" width="13.21875" style="41" customWidth="1"/>
    <col min="5648" max="5649" width="15" style="41" customWidth="1"/>
    <col min="5650" max="5650" width="13" style="41" customWidth="1"/>
    <col min="5651" max="5891" width="9.21875" style="41"/>
    <col min="5892" max="5892" width="46.5546875" style="41" customWidth="1"/>
    <col min="5893" max="5893" width="26.44140625" style="41" bestFit="1" customWidth="1"/>
    <col min="5894" max="5894" width="15" style="41" customWidth="1"/>
    <col min="5895" max="5895" width="15.5546875" style="41" customWidth="1"/>
    <col min="5896" max="5896" width="14.44140625" style="41" bestFit="1" customWidth="1"/>
    <col min="5897" max="5897" width="12.77734375" style="41" customWidth="1"/>
    <col min="5898" max="5900" width="14.21875" style="41" customWidth="1"/>
    <col min="5901" max="5901" width="12" style="41" customWidth="1"/>
    <col min="5902" max="5902" width="12.5546875" style="41" customWidth="1"/>
    <col min="5903" max="5903" width="13.21875" style="41" customWidth="1"/>
    <col min="5904" max="5905" width="15" style="41" customWidth="1"/>
    <col min="5906" max="5906" width="13" style="41" customWidth="1"/>
    <col min="5907" max="6147" width="9.21875" style="41"/>
    <col min="6148" max="6148" width="46.5546875" style="41" customWidth="1"/>
    <col min="6149" max="6149" width="26.44140625" style="41" bestFit="1" customWidth="1"/>
    <col min="6150" max="6150" width="15" style="41" customWidth="1"/>
    <col min="6151" max="6151" width="15.5546875" style="41" customWidth="1"/>
    <col min="6152" max="6152" width="14.44140625" style="41" bestFit="1" customWidth="1"/>
    <col min="6153" max="6153" width="12.77734375" style="41" customWidth="1"/>
    <col min="6154" max="6156" width="14.21875" style="41" customWidth="1"/>
    <col min="6157" max="6157" width="12" style="41" customWidth="1"/>
    <col min="6158" max="6158" width="12.5546875" style="41" customWidth="1"/>
    <col min="6159" max="6159" width="13.21875" style="41" customWidth="1"/>
    <col min="6160" max="6161" width="15" style="41" customWidth="1"/>
    <col min="6162" max="6162" width="13" style="41" customWidth="1"/>
    <col min="6163" max="6403" width="9.21875" style="41"/>
    <col min="6404" max="6404" width="46.5546875" style="41" customWidth="1"/>
    <col min="6405" max="6405" width="26.44140625" style="41" bestFit="1" customWidth="1"/>
    <col min="6406" max="6406" width="15" style="41" customWidth="1"/>
    <col min="6407" max="6407" width="15.5546875" style="41" customWidth="1"/>
    <col min="6408" max="6408" width="14.44140625" style="41" bestFit="1" customWidth="1"/>
    <col min="6409" max="6409" width="12.77734375" style="41" customWidth="1"/>
    <col min="6410" max="6412" width="14.21875" style="41" customWidth="1"/>
    <col min="6413" max="6413" width="12" style="41" customWidth="1"/>
    <col min="6414" max="6414" width="12.5546875" style="41" customWidth="1"/>
    <col min="6415" max="6415" width="13.21875" style="41" customWidth="1"/>
    <col min="6416" max="6417" width="15" style="41" customWidth="1"/>
    <col min="6418" max="6418" width="13" style="41" customWidth="1"/>
    <col min="6419" max="6659" width="9.21875" style="41"/>
    <col min="6660" max="6660" width="46.5546875" style="41" customWidth="1"/>
    <col min="6661" max="6661" width="26.44140625" style="41" bestFit="1" customWidth="1"/>
    <col min="6662" max="6662" width="15" style="41" customWidth="1"/>
    <col min="6663" max="6663" width="15.5546875" style="41" customWidth="1"/>
    <col min="6664" max="6664" width="14.44140625" style="41" bestFit="1" customWidth="1"/>
    <col min="6665" max="6665" width="12.77734375" style="41" customWidth="1"/>
    <col min="6666" max="6668" width="14.21875" style="41" customWidth="1"/>
    <col min="6669" max="6669" width="12" style="41" customWidth="1"/>
    <col min="6670" max="6670" width="12.5546875" style="41" customWidth="1"/>
    <col min="6671" max="6671" width="13.21875" style="41" customWidth="1"/>
    <col min="6672" max="6673" width="15" style="41" customWidth="1"/>
    <col min="6674" max="6674" width="13" style="41" customWidth="1"/>
    <col min="6675" max="6915" width="9.21875" style="41"/>
    <col min="6916" max="6916" width="46.5546875" style="41" customWidth="1"/>
    <col min="6917" max="6917" width="26.44140625" style="41" bestFit="1" customWidth="1"/>
    <col min="6918" max="6918" width="15" style="41" customWidth="1"/>
    <col min="6919" max="6919" width="15.5546875" style="41" customWidth="1"/>
    <col min="6920" max="6920" width="14.44140625" style="41" bestFit="1" customWidth="1"/>
    <col min="6921" max="6921" width="12.77734375" style="41" customWidth="1"/>
    <col min="6922" max="6924" width="14.21875" style="41" customWidth="1"/>
    <col min="6925" max="6925" width="12" style="41" customWidth="1"/>
    <col min="6926" max="6926" width="12.5546875" style="41" customWidth="1"/>
    <col min="6927" max="6927" width="13.21875" style="41" customWidth="1"/>
    <col min="6928" max="6929" width="15" style="41" customWidth="1"/>
    <col min="6930" max="6930" width="13" style="41" customWidth="1"/>
    <col min="6931" max="7171" width="9.21875" style="41"/>
    <col min="7172" max="7172" width="46.5546875" style="41" customWidth="1"/>
    <col min="7173" max="7173" width="26.44140625" style="41" bestFit="1" customWidth="1"/>
    <col min="7174" max="7174" width="15" style="41" customWidth="1"/>
    <col min="7175" max="7175" width="15.5546875" style="41" customWidth="1"/>
    <col min="7176" max="7176" width="14.44140625" style="41" bestFit="1" customWidth="1"/>
    <col min="7177" max="7177" width="12.77734375" style="41" customWidth="1"/>
    <col min="7178" max="7180" width="14.21875" style="41" customWidth="1"/>
    <col min="7181" max="7181" width="12" style="41" customWidth="1"/>
    <col min="7182" max="7182" width="12.5546875" style="41" customWidth="1"/>
    <col min="7183" max="7183" width="13.21875" style="41" customWidth="1"/>
    <col min="7184" max="7185" width="15" style="41" customWidth="1"/>
    <col min="7186" max="7186" width="13" style="41" customWidth="1"/>
    <col min="7187" max="7427" width="9.21875" style="41"/>
    <col min="7428" max="7428" width="46.5546875" style="41" customWidth="1"/>
    <col min="7429" max="7429" width="26.44140625" style="41" bestFit="1" customWidth="1"/>
    <col min="7430" max="7430" width="15" style="41" customWidth="1"/>
    <col min="7431" max="7431" width="15.5546875" style="41" customWidth="1"/>
    <col min="7432" max="7432" width="14.44140625" style="41" bestFit="1" customWidth="1"/>
    <col min="7433" max="7433" width="12.77734375" style="41" customWidth="1"/>
    <col min="7434" max="7436" width="14.21875" style="41" customWidth="1"/>
    <col min="7437" max="7437" width="12" style="41" customWidth="1"/>
    <col min="7438" max="7438" width="12.5546875" style="41" customWidth="1"/>
    <col min="7439" max="7439" width="13.21875" style="41" customWidth="1"/>
    <col min="7440" max="7441" width="15" style="41" customWidth="1"/>
    <col min="7442" max="7442" width="13" style="41" customWidth="1"/>
    <col min="7443" max="7683" width="9.21875" style="41"/>
    <col min="7684" max="7684" width="46.5546875" style="41" customWidth="1"/>
    <col min="7685" max="7685" width="26.44140625" style="41" bestFit="1" customWidth="1"/>
    <col min="7686" max="7686" width="15" style="41" customWidth="1"/>
    <col min="7687" max="7687" width="15.5546875" style="41" customWidth="1"/>
    <col min="7688" max="7688" width="14.44140625" style="41" bestFit="1" customWidth="1"/>
    <col min="7689" max="7689" width="12.77734375" style="41" customWidth="1"/>
    <col min="7690" max="7692" width="14.21875" style="41" customWidth="1"/>
    <col min="7693" max="7693" width="12" style="41" customWidth="1"/>
    <col min="7694" max="7694" width="12.5546875" style="41" customWidth="1"/>
    <col min="7695" max="7695" width="13.21875" style="41" customWidth="1"/>
    <col min="7696" max="7697" width="15" style="41" customWidth="1"/>
    <col min="7698" max="7698" width="13" style="41" customWidth="1"/>
    <col min="7699" max="7939" width="9.21875" style="41"/>
    <col min="7940" max="7940" width="46.5546875" style="41" customWidth="1"/>
    <col min="7941" max="7941" width="26.44140625" style="41" bestFit="1" customWidth="1"/>
    <col min="7942" max="7942" width="15" style="41" customWidth="1"/>
    <col min="7943" max="7943" width="15.5546875" style="41" customWidth="1"/>
    <col min="7944" max="7944" width="14.44140625" style="41" bestFit="1" customWidth="1"/>
    <col min="7945" max="7945" width="12.77734375" style="41" customWidth="1"/>
    <col min="7946" max="7948" width="14.21875" style="41" customWidth="1"/>
    <col min="7949" max="7949" width="12" style="41" customWidth="1"/>
    <col min="7950" max="7950" width="12.5546875" style="41" customWidth="1"/>
    <col min="7951" max="7951" width="13.21875" style="41" customWidth="1"/>
    <col min="7952" max="7953" width="15" style="41" customWidth="1"/>
    <col min="7954" max="7954" width="13" style="41" customWidth="1"/>
    <col min="7955" max="8195" width="9.21875" style="41"/>
    <col min="8196" max="8196" width="46.5546875" style="41" customWidth="1"/>
    <col min="8197" max="8197" width="26.44140625" style="41" bestFit="1" customWidth="1"/>
    <col min="8198" max="8198" width="15" style="41" customWidth="1"/>
    <col min="8199" max="8199" width="15.5546875" style="41" customWidth="1"/>
    <col min="8200" max="8200" width="14.44140625" style="41" bestFit="1" customWidth="1"/>
    <col min="8201" max="8201" width="12.77734375" style="41" customWidth="1"/>
    <col min="8202" max="8204" width="14.21875" style="41" customWidth="1"/>
    <col min="8205" max="8205" width="12" style="41" customWidth="1"/>
    <col min="8206" max="8206" width="12.5546875" style="41" customWidth="1"/>
    <col min="8207" max="8207" width="13.21875" style="41" customWidth="1"/>
    <col min="8208" max="8209" width="15" style="41" customWidth="1"/>
    <col min="8210" max="8210" width="13" style="41" customWidth="1"/>
    <col min="8211" max="8451" width="9.21875" style="41"/>
    <col min="8452" max="8452" width="46.5546875" style="41" customWidth="1"/>
    <col min="8453" max="8453" width="26.44140625" style="41" bestFit="1" customWidth="1"/>
    <col min="8454" max="8454" width="15" style="41" customWidth="1"/>
    <col min="8455" max="8455" width="15.5546875" style="41" customWidth="1"/>
    <col min="8456" max="8456" width="14.44140625" style="41" bestFit="1" customWidth="1"/>
    <col min="8457" max="8457" width="12.77734375" style="41" customWidth="1"/>
    <col min="8458" max="8460" width="14.21875" style="41" customWidth="1"/>
    <col min="8461" max="8461" width="12" style="41" customWidth="1"/>
    <col min="8462" max="8462" width="12.5546875" style="41" customWidth="1"/>
    <col min="8463" max="8463" width="13.21875" style="41" customWidth="1"/>
    <col min="8464" max="8465" width="15" style="41" customWidth="1"/>
    <col min="8466" max="8466" width="13" style="41" customWidth="1"/>
    <col min="8467" max="8707" width="9.21875" style="41"/>
    <col min="8708" max="8708" width="46.5546875" style="41" customWidth="1"/>
    <col min="8709" max="8709" width="26.44140625" style="41" bestFit="1" customWidth="1"/>
    <col min="8710" max="8710" width="15" style="41" customWidth="1"/>
    <col min="8711" max="8711" width="15.5546875" style="41" customWidth="1"/>
    <col min="8712" max="8712" width="14.44140625" style="41" bestFit="1" customWidth="1"/>
    <col min="8713" max="8713" width="12.77734375" style="41" customWidth="1"/>
    <col min="8714" max="8716" width="14.21875" style="41" customWidth="1"/>
    <col min="8717" max="8717" width="12" style="41" customWidth="1"/>
    <col min="8718" max="8718" width="12.5546875" style="41" customWidth="1"/>
    <col min="8719" max="8719" width="13.21875" style="41" customWidth="1"/>
    <col min="8720" max="8721" width="15" style="41" customWidth="1"/>
    <col min="8722" max="8722" width="13" style="41" customWidth="1"/>
    <col min="8723" max="8963" width="9.21875" style="41"/>
    <col min="8964" max="8964" width="46.5546875" style="41" customWidth="1"/>
    <col min="8965" max="8965" width="26.44140625" style="41" bestFit="1" customWidth="1"/>
    <col min="8966" max="8966" width="15" style="41" customWidth="1"/>
    <col min="8967" max="8967" width="15.5546875" style="41" customWidth="1"/>
    <col min="8968" max="8968" width="14.44140625" style="41" bestFit="1" customWidth="1"/>
    <col min="8969" max="8969" width="12.77734375" style="41" customWidth="1"/>
    <col min="8970" max="8972" width="14.21875" style="41" customWidth="1"/>
    <col min="8973" max="8973" width="12" style="41" customWidth="1"/>
    <col min="8974" max="8974" width="12.5546875" style="41" customWidth="1"/>
    <col min="8975" max="8975" width="13.21875" style="41" customWidth="1"/>
    <col min="8976" max="8977" width="15" style="41" customWidth="1"/>
    <col min="8978" max="8978" width="13" style="41" customWidth="1"/>
    <col min="8979" max="9219" width="9.21875" style="41"/>
    <col min="9220" max="9220" width="46.5546875" style="41" customWidth="1"/>
    <col min="9221" max="9221" width="26.44140625" style="41" bestFit="1" customWidth="1"/>
    <col min="9222" max="9222" width="15" style="41" customWidth="1"/>
    <col min="9223" max="9223" width="15.5546875" style="41" customWidth="1"/>
    <col min="9224" max="9224" width="14.44140625" style="41" bestFit="1" customWidth="1"/>
    <col min="9225" max="9225" width="12.77734375" style="41" customWidth="1"/>
    <col min="9226" max="9228" width="14.21875" style="41" customWidth="1"/>
    <col min="9229" max="9229" width="12" style="41" customWidth="1"/>
    <col min="9230" max="9230" width="12.5546875" style="41" customWidth="1"/>
    <col min="9231" max="9231" width="13.21875" style="41" customWidth="1"/>
    <col min="9232" max="9233" width="15" style="41" customWidth="1"/>
    <col min="9234" max="9234" width="13" style="41" customWidth="1"/>
    <col min="9235" max="9475" width="9.21875" style="41"/>
    <col min="9476" max="9476" width="46.5546875" style="41" customWidth="1"/>
    <col min="9477" max="9477" width="26.44140625" style="41" bestFit="1" customWidth="1"/>
    <col min="9478" max="9478" width="15" style="41" customWidth="1"/>
    <col min="9479" max="9479" width="15.5546875" style="41" customWidth="1"/>
    <col min="9480" max="9480" width="14.44140625" style="41" bestFit="1" customWidth="1"/>
    <col min="9481" max="9481" width="12.77734375" style="41" customWidth="1"/>
    <col min="9482" max="9484" width="14.21875" style="41" customWidth="1"/>
    <col min="9485" max="9485" width="12" style="41" customWidth="1"/>
    <col min="9486" max="9486" width="12.5546875" style="41" customWidth="1"/>
    <col min="9487" max="9487" width="13.21875" style="41" customWidth="1"/>
    <col min="9488" max="9489" width="15" style="41" customWidth="1"/>
    <col min="9490" max="9490" width="13" style="41" customWidth="1"/>
    <col min="9491" max="9731" width="9.21875" style="41"/>
    <col min="9732" max="9732" width="46.5546875" style="41" customWidth="1"/>
    <col min="9733" max="9733" width="26.44140625" style="41" bestFit="1" customWidth="1"/>
    <col min="9734" max="9734" width="15" style="41" customWidth="1"/>
    <col min="9735" max="9735" width="15.5546875" style="41" customWidth="1"/>
    <col min="9736" max="9736" width="14.44140625" style="41" bestFit="1" customWidth="1"/>
    <col min="9737" max="9737" width="12.77734375" style="41" customWidth="1"/>
    <col min="9738" max="9740" width="14.21875" style="41" customWidth="1"/>
    <col min="9741" max="9741" width="12" style="41" customWidth="1"/>
    <col min="9742" max="9742" width="12.5546875" style="41" customWidth="1"/>
    <col min="9743" max="9743" width="13.21875" style="41" customWidth="1"/>
    <col min="9744" max="9745" width="15" style="41" customWidth="1"/>
    <col min="9746" max="9746" width="13" style="41" customWidth="1"/>
    <col min="9747" max="9987" width="9.21875" style="41"/>
    <col min="9988" max="9988" width="46.5546875" style="41" customWidth="1"/>
    <col min="9989" max="9989" width="26.44140625" style="41" bestFit="1" customWidth="1"/>
    <col min="9990" max="9990" width="15" style="41" customWidth="1"/>
    <col min="9991" max="9991" width="15.5546875" style="41" customWidth="1"/>
    <col min="9992" max="9992" width="14.44140625" style="41" bestFit="1" customWidth="1"/>
    <col min="9993" max="9993" width="12.77734375" style="41" customWidth="1"/>
    <col min="9994" max="9996" width="14.21875" style="41" customWidth="1"/>
    <col min="9997" max="9997" width="12" style="41" customWidth="1"/>
    <col min="9998" max="9998" width="12.5546875" style="41" customWidth="1"/>
    <col min="9999" max="9999" width="13.21875" style="41" customWidth="1"/>
    <col min="10000" max="10001" width="15" style="41" customWidth="1"/>
    <col min="10002" max="10002" width="13" style="41" customWidth="1"/>
    <col min="10003" max="10243" width="9.21875" style="41"/>
    <col min="10244" max="10244" width="46.5546875" style="41" customWidth="1"/>
    <col min="10245" max="10245" width="26.44140625" style="41" bestFit="1" customWidth="1"/>
    <col min="10246" max="10246" width="15" style="41" customWidth="1"/>
    <col min="10247" max="10247" width="15.5546875" style="41" customWidth="1"/>
    <col min="10248" max="10248" width="14.44140625" style="41" bestFit="1" customWidth="1"/>
    <col min="10249" max="10249" width="12.77734375" style="41" customWidth="1"/>
    <col min="10250" max="10252" width="14.21875" style="41" customWidth="1"/>
    <col min="10253" max="10253" width="12" style="41" customWidth="1"/>
    <col min="10254" max="10254" width="12.5546875" style="41" customWidth="1"/>
    <col min="10255" max="10255" width="13.21875" style="41" customWidth="1"/>
    <col min="10256" max="10257" width="15" style="41" customWidth="1"/>
    <col min="10258" max="10258" width="13" style="41" customWidth="1"/>
    <col min="10259" max="10499" width="9.21875" style="41"/>
    <col min="10500" max="10500" width="46.5546875" style="41" customWidth="1"/>
    <col min="10501" max="10501" width="26.44140625" style="41" bestFit="1" customWidth="1"/>
    <col min="10502" max="10502" width="15" style="41" customWidth="1"/>
    <col min="10503" max="10503" width="15.5546875" style="41" customWidth="1"/>
    <col min="10504" max="10504" width="14.44140625" style="41" bestFit="1" customWidth="1"/>
    <col min="10505" max="10505" width="12.77734375" style="41" customWidth="1"/>
    <col min="10506" max="10508" width="14.21875" style="41" customWidth="1"/>
    <col min="10509" max="10509" width="12" style="41" customWidth="1"/>
    <col min="10510" max="10510" width="12.5546875" style="41" customWidth="1"/>
    <col min="10511" max="10511" width="13.21875" style="41" customWidth="1"/>
    <col min="10512" max="10513" width="15" style="41" customWidth="1"/>
    <col min="10514" max="10514" width="13" style="41" customWidth="1"/>
    <col min="10515" max="10755" width="9.21875" style="41"/>
    <col min="10756" max="10756" width="46.5546875" style="41" customWidth="1"/>
    <col min="10757" max="10757" width="26.44140625" style="41" bestFit="1" customWidth="1"/>
    <col min="10758" max="10758" width="15" style="41" customWidth="1"/>
    <col min="10759" max="10759" width="15.5546875" style="41" customWidth="1"/>
    <col min="10760" max="10760" width="14.44140625" style="41" bestFit="1" customWidth="1"/>
    <col min="10761" max="10761" width="12.77734375" style="41" customWidth="1"/>
    <col min="10762" max="10764" width="14.21875" style="41" customWidth="1"/>
    <col min="10765" max="10765" width="12" style="41" customWidth="1"/>
    <col min="10766" max="10766" width="12.5546875" style="41" customWidth="1"/>
    <col min="10767" max="10767" width="13.21875" style="41" customWidth="1"/>
    <col min="10768" max="10769" width="15" style="41" customWidth="1"/>
    <col min="10770" max="10770" width="13" style="41" customWidth="1"/>
    <col min="10771" max="11011" width="9.21875" style="41"/>
    <col min="11012" max="11012" width="46.5546875" style="41" customWidth="1"/>
    <col min="11013" max="11013" width="26.44140625" style="41" bestFit="1" customWidth="1"/>
    <col min="11014" max="11014" width="15" style="41" customWidth="1"/>
    <col min="11015" max="11015" width="15.5546875" style="41" customWidth="1"/>
    <col min="11016" max="11016" width="14.44140625" style="41" bestFit="1" customWidth="1"/>
    <col min="11017" max="11017" width="12.77734375" style="41" customWidth="1"/>
    <col min="11018" max="11020" width="14.21875" style="41" customWidth="1"/>
    <col min="11021" max="11021" width="12" style="41" customWidth="1"/>
    <col min="11022" max="11022" width="12.5546875" style="41" customWidth="1"/>
    <col min="11023" max="11023" width="13.21875" style="41" customWidth="1"/>
    <col min="11024" max="11025" width="15" style="41" customWidth="1"/>
    <col min="11026" max="11026" width="13" style="41" customWidth="1"/>
    <col min="11027" max="11267" width="9.21875" style="41"/>
    <col min="11268" max="11268" width="46.5546875" style="41" customWidth="1"/>
    <col min="11269" max="11269" width="26.44140625" style="41" bestFit="1" customWidth="1"/>
    <col min="11270" max="11270" width="15" style="41" customWidth="1"/>
    <col min="11271" max="11271" width="15.5546875" style="41" customWidth="1"/>
    <col min="11272" max="11272" width="14.44140625" style="41" bestFit="1" customWidth="1"/>
    <col min="11273" max="11273" width="12.77734375" style="41" customWidth="1"/>
    <col min="11274" max="11276" width="14.21875" style="41" customWidth="1"/>
    <col min="11277" max="11277" width="12" style="41" customWidth="1"/>
    <col min="11278" max="11278" width="12.5546875" style="41" customWidth="1"/>
    <col min="11279" max="11279" width="13.21875" style="41" customWidth="1"/>
    <col min="11280" max="11281" width="15" style="41" customWidth="1"/>
    <col min="11282" max="11282" width="13" style="41" customWidth="1"/>
    <col min="11283" max="11523" width="9.21875" style="41"/>
    <col min="11524" max="11524" width="46.5546875" style="41" customWidth="1"/>
    <col min="11525" max="11525" width="26.44140625" style="41" bestFit="1" customWidth="1"/>
    <col min="11526" max="11526" width="15" style="41" customWidth="1"/>
    <col min="11527" max="11527" width="15.5546875" style="41" customWidth="1"/>
    <col min="11528" max="11528" width="14.44140625" style="41" bestFit="1" customWidth="1"/>
    <col min="11529" max="11529" width="12.77734375" style="41" customWidth="1"/>
    <col min="11530" max="11532" width="14.21875" style="41" customWidth="1"/>
    <col min="11533" max="11533" width="12" style="41" customWidth="1"/>
    <col min="11534" max="11534" width="12.5546875" style="41" customWidth="1"/>
    <col min="11535" max="11535" width="13.21875" style="41" customWidth="1"/>
    <col min="11536" max="11537" width="15" style="41" customWidth="1"/>
    <col min="11538" max="11538" width="13" style="41" customWidth="1"/>
    <col min="11539" max="11779" width="9.21875" style="41"/>
    <col min="11780" max="11780" width="46.5546875" style="41" customWidth="1"/>
    <col min="11781" max="11781" width="26.44140625" style="41" bestFit="1" customWidth="1"/>
    <col min="11782" max="11782" width="15" style="41" customWidth="1"/>
    <col min="11783" max="11783" width="15.5546875" style="41" customWidth="1"/>
    <col min="11784" max="11784" width="14.44140625" style="41" bestFit="1" customWidth="1"/>
    <col min="11785" max="11785" width="12.77734375" style="41" customWidth="1"/>
    <col min="11786" max="11788" width="14.21875" style="41" customWidth="1"/>
    <col min="11789" max="11789" width="12" style="41" customWidth="1"/>
    <col min="11790" max="11790" width="12.5546875" style="41" customWidth="1"/>
    <col min="11791" max="11791" width="13.21875" style="41" customWidth="1"/>
    <col min="11792" max="11793" width="15" style="41" customWidth="1"/>
    <col min="11794" max="11794" width="13" style="41" customWidth="1"/>
    <col min="11795" max="12035" width="9.21875" style="41"/>
    <col min="12036" max="12036" width="46.5546875" style="41" customWidth="1"/>
    <col min="12037" max="12037" width="26.44140625" style="41" bestFit="1" customWidth="1"/>
    <col min="12038" max="12038" width="15" style="41" customWidth="1"/>
    <col min="12039" max="12039" width="15.5546875" style="41" customWidth="1"/>
    <col min="12040" max="12040" width="14.44140625" style="41" bestFit="1" customWidth="1"/>
    <col min="12041" max="12041" width="12.77734375" style="41" customWidth="1"/>
    <col min="12042" max="12044" width="14.21875" style="41" customWidth="1"/>
    <col min="12045" max="12045" width="12" style="41" customWidth="1"/>
    <col min="12046" max="12046" width="12.5546875" style="41" customWidth="1"/>
    <col min="12047" max="12047" width="13.21875" style="41" customWidth="1"/>
    <col min="12048" max="12049" width="15" style="41" customWidth="1"/>
    <col min="12050" max="12050" width="13" style="41" customWidth="1"/>
    <col min="12051" max="12291" width="9.21875" style="41"/>
    <col min="12292" max="12292" width="46.5546875" style="41" customWidth="1"/>
    <col min="12293" max="12293" width="26.44140625" style="41" bestFit="1" customWidth="1"/>
    <col min="12294" max="12294" width="15" style="41" customWidth="1"/>
    <col min="12295" max="12295" width="15.5546875" style="41" customWidth="1"/>
    <col min="12296" max="12296" width="14.44140625" style="41" bestFit="1" customWidth="1"/>
    <col min="12297" max="12297" width="12.77734375" style="41" customWidth="1"/>
    <col min="12298" max="12300" width="14.21875" style="41" customWidth="1"/>
    <col min="12301" max="12301" width="12" style="41" customWidth="1"/>
    <col min="12302" max="12302" width="12.5546875" style="41" customWidth="1"/>
    <col min="12303" max="12303" width="13.21875" style="41" customWidth="1"/>
    <col min="12304" max="12305" width="15" style="41" customWidth="1"/>
    <col min="12306" max="12306" width="13" style="41" customWidth="1"/>
    <col min="12307" max="12547" width="9.21875" style="41"/>
    <col min="12548" max="12548" width="46.5546875" style="41" customWidth="1"/>
    <col min="12549" max="12549" width="26.44140625" style="41" bestFit="1" customWidth="1"/>
    <col min="12550" max="12550" width="15" style="41" customWidth="1"/>
    <col min="12551" max="12551" width="15.5546875" style="41" customWidth="1"/>
    <col min="12552" max="12552" width="14.44140625" style="41" bestFit="1" customWidth="1"/>
    <col min="12553" max="12553" width="12.77734375" style="41" customWidth="1"/>
    <col min="12554" max="12556" width="14.21875" style="41" customWidth="1"/>
    <col min="12557" max="12557" width="12" style="41" customWidth="1"/>
    <col min="12558" max="12558" width="12.5546875" style="41" customWidth="1"/>
    <col min="12559" max="12559" width="13.21875" style="41" customWidth="1"/>
    <col min="12560" max="12561" width="15" style="41" customWidth="1"/>
    <col min="12562" max="12562" width="13" style="41" customWidth="1"/>
    <col min="12563" max="12803" width="9.21875" style="41"/>
    <col min="12804" max="12804" width="46.5546875" style="41" customWidth="1"/>
    <col min="12805" max="12805" width="26.44140625" style="41" bestFit="1" customWidth="1"/>
    <col min="12806" max="12806" width="15" style="41" customWidth="1"/>
    <col min="12807" max="12807" width="15.5546875" style="41" customWidth="1"/>
    <col min="12808" max="12808" width="14.44140625" style="41" bestFit="1" customWidth="1"/>
    <col min="12809" max="12809" width="12.77734375" style="41" customWidth="1"/>
    <col min="12810" max="12812" width="14.21875" style="41" customWidth="1"/>
    <col min="12813" max="12813" width="12" style="41" customWidth="1"/>
    <col min="12814" max="12814" width="12.5546875" style="41" customWidth="1"/>
    <col min="12815" max="12815" width="13.21875" style="41" customWidth="1"/>
    <col min="12816" max="12817" width="15" style="41" customWidth="1"/>
    <col min="12818" max="12818" width="13" style="41" customWidth="1"/>
    <col min="12819" max="13059" width="9.21875" style="41"/>
    <col min="13060" max="13060" width="46.5546875" style="41" customWidth="1"/>
    <col min="13061" max="13061" width="26.44140625" style="41" bestFit="1" customWidth="1"/>
    <col min="13062" max="13062" width="15" style="41" customWidth="1"/>
    <col min="13063" max="13063" width="15.5546875" style="41" customWidth="1"/>
    <col min="13064" max="13064" width="14.44140625" style="41" bestFit="1" customWidth="1"/>
    <col min="13065" max="13065" width="12.77734375" style="41" customWidth="1"/>
    <col min="13066" max="13068" width="14.21875" style="41" customWidth="1"/>
    <col min="13069" max="13069" width="12" style="41" customWidth="1"/>
    <col min="13070" max="13070" width="12.5546875" style="41" customWidth="1"/>
    <col min="13071" max="13071" width="13.21875" style="41" customWidth="1"/>
    <col min="13072" max="13073" width="15" style="41" customWidth="1"/>
    <col min="13074" max="13074" width="13" style="41" customWidth="1"/>
    <col min="13075" max="13315" width="9.21875" style="41"/>
    <col min="13316" max="13316" width="46.5546875" style="41" customWidth="1"/>
    <col min="13317" max="13317" width="26.44140625" style="41" bestFit="1" customWidth="1"/>
    <col min="13318" max="13318" width="15" style="41" customWidth="1"/>
    <col min="13319" max="13319" width="15.5546875" style="41" customWidth="1"/>
    <col min="13320" max="13320" width="14.44140625" style="41" bestFit="1" customWidth="1"/>
    <col min="13321" max="13321" width="12.77734375" style="41" customWidth="1"/>
    <col min="13322" max="13324" width="14.21875" style="41" customWidth="1"/>
    <col min="13325" max="13325" width="12" style="41" customWidth="1"/>
    <col min="13326" max="13326" width="12.5546875" style="41" customWidth="1"/>
    <col min="13327" max="13327" width="13.21875" style="41" customWidth="1"/>
    <col min="13328" max="13329" width="15" style="41" customWidth="1"/>
    <col min="13330" max="13330" width="13" style="41" customWidth="1"/>
    <col min="13331" max="13571" width="9.21875" style="41"/>
    <col min="13572" max="13572" width="46.5546875" style="41" customWidth="1"/>
    <col min="13573" max="13573" width="26.44140625" style="41" bestFit="1" customWidth="1"/>
    <col min="13574" max="13574" width="15" style="41" customWidth="1"/>
    <col min="13575" max="13575" width="15.5546875" style="41" customWidth="1"/>
    <col min="13576" max="13576" width="14.44140625" style="41" bestFit="1" customWidth="1"/>
    <col min="13577" max="13577" width="12.77734375" style="41" customWidth="1"/>
    <col min="13578" max="13580" width="14.21875" style="41" customWidth="1"/>
    <col min="13581" max="13581" width="12" style="41" customWidth="1"/>
    <col min="13582" max="13582" width="12.5546875" style="41" customWidth="1"/>
    <col min="13583" max="13583" width="13.21875" style="41" customWidth="1"/>
    <col min="13584" max="13585" width="15" style="41" customWidth="1"/>
    <col min="13586" max="13586" width="13" style="41" customWidth="1"/>
    <col min="13587" max="13827" width="9.21875" style="41"/>
    <col min="13828" max="13828" width="46.5546875" style="41" customWidth="1"/>
    <col min="13829" max="13829" width="26.44140625" style="41" bestFit="1" customWidth="1"/>
    <col min="13830" max="13830" width="15" style="41" customWidth="1"/>
    <col min="13831" max="13831" width="15.5546875" style="41" customWidth="1"/>
    <col min="13832" max="13832" width="14.44140625" style="41" bestFit="1" customWidth="1"/>
    <col min="13833" max="13833" width="12.77734375" style="41" customWidth="1"/>
    <col min="13834" max="13836" width="14.21875" style="41" customWidth="1"/>
    <col min="13837" max="13837" width="12" style="41" customWidth="1"/>
    <col min="13838" max="13838" width="12.5546875" style="41" customWidth="1"/>
    <col min="13839" max="13839" width="13.21875" style="41" customWidth="1"/>
    <col min="13840" max="13841" width="15" style="41" customWidth="1"/>
    <col min="13842" max="13842" width="13" style="41" customWidth="1"/>
    <col min="13843" max="14083" width="9.21875" style="41"/>
    <col min="14084" max="14084" width="46.5546875" style="41" customWidth="1"/>
    <col min="14085" max="14085" width="26.44140625" style="41" bestFit="1" customWidth="1"/>
    <col min="14086" max="14086" width="15" style="41" customWidth="1"/>
    <col min="14087" max="14087" width="15.5546875" style="41" customWidth="1"/>
    <col min="14088" max="14088" width="14.44140625" style="41" bestFit="1" customWidth="1"/>
    <col min="14089" max="14089" width="12.77734375" style="41" customWidth="1"/>
    <col min="14090" max="14092" width="14.21875" style="41" customWidth="1"/>
    <col min="14093" max="14093" width="12" style="41" customWidth="1"/>
    <col min="14094" max="14094" width="12.5546875" style="41" customWidth="1"/>
    <col min="14095" max="14095" width="13.21875" style="41" customWidth="1"/>
    <col min="14096" max="14097" width="15" style="41" customWidth="1"/>
    <col min="14098" max="14098" width="13" style="41" customWidth="1"/>
    <col min="14099" max="14339" width="9.21875" style="41"/>
    <col min="14340" max="14340" width="46.5546875" style="41" customWidth="1"/>
    <col min="14341" max="14341" width="26.44140625" style="41" bestFit="1" customWidth="1"/>
    <col min="14342" max="14342" width="15" style="41" customWidth="1"/>
    <col min="14343" max="14343" width="15.5546875" style="41" customWidth="1"/>
    <col min="14344" max="14344" width="14.44140625" style="41" bestFit="1" customWidth="1"/>
    <col min="14345" max="14345" width="12.77734375" style="41" customWidth="1"/>
    <col min="14346" max="14348" width="14.21875" style="41" customWidth="1"/>
    <col min="14349" max="14349" width="12" style="41" customWidth="1"/>
    <col min="14350" max="14350" width="12.5546875" style="41" customWidth="1"/>
    <col min="14351" max="14351" width="13.21875" style="41" customWidth="1"/>
    <col min="14352" max="14353" width="15" style="41" customWidth="1"/>
    <col min="14354" max="14354" width="13" style="41" customWidth="1"/>
    <col min="14355" max="14595" width="9.21875" style="41"/>
    <col min="14596" max="14596" width="46.5546875" style="41" customWidth="1"/>
    <col min="14597" max="14597" width="26.44140625" style="41" bestFit="1" customWidth="1"/>
    <col min="14598" max="14598" width="15" style="41" customWidth="1"/>
    <col min="14599" max="14599" width="15.5546875" style="41" customWidth="1"/>
    <col min="14600" max="14600" width="14.44140625" style="41" bestFit="1" customWidth="1"/>
    <col min="14601" max="14601" width="12.77734375" style="41" customWidth="1"/>
    <col min="14602" max="14604" width="14.21875" style="41" customWidth="1"/>
    <col min="14605" max="14605" width="12" style="41" customWidth="1"/>
    <col min="14606" max="14606" width="12.5546875" style="41" customWidth="1"/>
    <col min="14607" max="14607" width="13.21875" style="41" customWidth="1"/>
    <col min="14608" max="14609" width="15" style="41" customWidth="1"/>
    <col min="14610" max="14610" width="13" style="41" customWidth="1"/>
    <col min="14611" max="14851" width="9.21875" style="41"/>
    <col min="14852" max="14852" width="46.5546875" style="41" customWidth="1"/>
    <col min="14853" max="14853" width="26.44140625" style="41" bestFit="1" customWidth="1"/>
    <col min="14854" max="14854" width="15" style="41" customWidth="1"/>
    <col min="14855" max="14855" width="15.5546875" style="41" customWidth="1"/>
    <col min="14856" max="14856" width="14.44140625" style="41" bestFit="1" customWidth="1"/>
    <col min="14857" max="14857" width="12.77734375" style="41" customWidth="1"/>
    <col min="14858" max="14860" width="14.21875" style="41" customWidth="1"/>
    <col min="14861" max="14861" width="12" style="41" customWidth="1"/>
    <col min="14862" max="14862" width="12.5546875" style="41" customWidth="1"/>
    <col min="14863" max="14863" width="13.21875" style="41" customWidth="1"/>
    <col min="14864" max="14865" width="15" style="41" customWidth="1"/>
    <col min="14866" max="14866" width="13" style="41" customWidth="1"/>
    <col min="14867" max="15107" width="9.21875" style="41"/>
    <col min="15108" max="15108" width="46.5546875" style="41" customWidth="1"/>
    <col min="15109" max="15109" width="26.44140625" style="41" bestFit="1" customWidth="1"/>
    <col min="15110" max="15110" width="15" style="41" customWidth="1"/>
    <col min="15111" max="15111" width="15.5546875" style="41" customWidth="1"/>
    <col min="15112" max="15112" width="14.44140625" style="41" bestFit="1" customWidth="1"/>
    <col min="15113" max="15113" width="12.77734375" style="41" customWidth="1"/>
    <col min="15114" max="15116" width="14.21875" style="41" customWidth="1"/>
    <col min="15117" max="15117" width="12" style="41" customWidth="1"/>
    <col min="15118" max="15118" width="12.5546875" style="41" customWidth="1"/>
    <col min="15119" max="15119" width="13.21875" style="41" customWidth="1"/>
    <col min="15120" max="15121" width="15" style="41" customWidth="1"/>
    <col min="15122" max="15122" width="13" style="41" customWidth="1"/>
    <col min="15123" max="15363" width="9.21875" style="41"/>
    <col min="15364" max="15364" width="46.5546875" style="41" customWidth="1"/>
    <col min="15365" max="15365" width="26.44140625" style="41" bestFit="1" customWidth="1"/>
    <col min="15366" max="15366" width="15" style="41" customWidth="1"/>
    <col min="15367" max="15367" width="15.5546875" style="41" customWidth="1"/>
    <col min="15368" max="15368" width="14.44140625" style="41" bestFit="1" customWidth="1"/>
    <col min="15369" max="15369" width="12.77734375" style="41" customWidth="1"/>
    <col min="15370" max="15372" width="14.21875" style="41" customWidth="1"/>
    <col min="15373" max="15373" width="12" style="41" customWidth="1"/>
    <col min="15374" max="15374" width="12.5546875" style="41" customWidth="1"/>
    <col min="15375" max="15375" width="13.21875" style="41" customWidth="1"/>
    <col min="15376" max="15377" width="15" style="41" customWidth="1"/>
    <col min="15378" max="15378" width="13" style="41" customWidth="1"/>
    <col min="15379" max="15619" width="9.21875" style="41"/>
    <col min="15620" max="15620" width="46.5546875" style="41" customWidth="1"/>
    <col min="15621" max="15621" width="26.44140625" style="41" bestFit="1" customWidth="1"/>
    <col min="15622" max="15622" width="15" style="41" customWidth="1"/>
    <col min="15623" max="15623" width="15.5546875" style="41" customWidth="1"/>
    <col min="15624" max="15624" width="14.44140625" style="41" bestFit="1" customWidth="1"/>
    <col min="15625" max="15625" width="12.77734375" style="41" customWidth="1"/>
    <col min="15626" max="15628" width="14.21875" style="41" customWidth="1"/>
    <col min="15629" max="15629" width="12" style="41" customWidth="1"/>
    <col min="15630" max="15630" width="12.5546875" style="41" customWidth="1"/>
    <col min="15631" max="15631" width="13.21875" style="41" customWidth="1"/>
    <col min="15632" max="15633" width="15" style="41" customWidth="1"/>
    <col min="15634" max="15634" width="13" style="41" customWidth="1"/>
    <col min="15635" max="15875" width="9.21875" style="41"/>
    <col min="15876" max="15876" width="46.5546875" style="41" customWidth="1"/>
    <col min="15877" max="15877" width="26.44140625" style="41" bestFit="1" customWidth="1"/>
    <col min="15878" max="15878" width="15" style="41" customWidth="1"/>
    <col min="15879" max="15879" width="15.5546875" style="41" customWidth="1"/>
    <col min="15880" max="15880" width="14.44140625" style="41" bestFit="1" customWidth="1"/>
    <col min="15881" max="15881" width="12.77734375" style="41" customWidth="1"/>
    <col min="15882" max="15884" width="14.21875" style="41" customWidth="1"/>
    <col min="15885" max="15885" width="12" style="41" customWidth="1"/>
    <col min="15886" max="15886" width="12.5546875" style="41" customWidth="1"/>
    <col min="15887" max="15887" width="13.21875" style="41" customWidth="1"/>
    <col min="15888" max="15889" width="15" style="41" customWidth="1"/>
    <col min="15890" max="15890" width="13" style="41" customWidth="1"/>
    <col min="15891" max="16131" width="9.21875" style="41"/>
    <col min="16132" max="16132" width="46.5546875" style="41" customWidth="1"/>
    <col min="16133" max="16133" width="26.44140625" style="41" bestFit="1" customWidth="1"/>
    <col min="16134" max="16134" width="15" style="41" customWidth="1"/>
    <col min="16135" max="16135" width="15.5546875" style="41" customWidth="1"/>
    <col min="16136" max="16136" width="14.44140625" style="41" bestFit="1" customWidth="1"/>
    <col min="16137" max="16137" width="12.77734375" style="41" customWidth="1"/>
    <col min="16138" max="16140" width="14.21875" style="41" customWidth="1"/>
    <col min="16141" max="16141" width="12" style="41" customWidth="1"/>
    <col min="16142" max="16142" width="12.5546875" style="41" customWidth="1"/>
    <col min="16143" max="16143" width="13.21875" style="41" customWidth="1"/>
    <col min="16144" max="16145" width="15" style="41" customWidth="1"/>
    <col min="16146" max="16146" width="13" style="41" customWidth="1"/>
    <col min="16147" max="16384" width="9.21875" style="41"/>
  </cols>
  <sheetData>
    <row r="1" spans="1:16" ht="10.8" thickBot="1" x14ac:dyDescent="0.25">
      <c r="A1" s="36" t="s">
        <v>231</v>
      </c>
      <c r="B1" s="37"/>
      <c r="C1" s="37"/>
      <c r="D1" s="37"/>
      <c r="E1" s="38"/>
      <c r="F1" s="39"/>
      <c r="G1" s="39"/>
      <c r="H1" s="39"/>
      <c r="I1" s="39"/>
      <c r="J1" s="39"/>
    </row>
    <row r="2" spans="1:16" s="199" customFormat="1" ht="21.6" thickBot="1" x14ac:dyDescent="0.45">
      <c r="A2" s="195"/>
      <c r="B2" s="451" t="s">
        <v>157</v>
      </c>
      <c r="C2" s="452"/>
      <c r="D2" s="452"/>
      <c r="E2" s="452"/>
      <c r="F2" s="452"/>
      <c r="G2" s="452"/>
      <c r="H2" s="452"/>
      <c r="I2" s="452"/>
      <c r="J2" s="452"/>
      <c r="K2" s="452"/>
      <c r="L2" s="452"/>
      <c r="M2" s="452"/>
      <c r="N2" s="196"/>
      <c r="O2" s="197"/>
      <c r="P2" s="198"/>
    </row>
    <row r="3" spans="1:16" x14ac:dyDescent="0.2">
      <c r="A3" s="37"/>
      <c r="B3" s="44" t="s">
        <v>138</v>
      </c>
      <c r="C3" s="44"/>
      <c r="D3" s="45"/>
      <c r="E3" s="46"/>
      <c r="F3" s="46"/>
      <c r="G3" s="46"/>
      <c r="H3" s="46"/>
      <c r="I3" s="39"/>
      <c r="J3" s="39"/>
    </row>
    <row r="4" spans="1:16" x14ac:dyDescent="0.2">
      <c r="A4" s="37"/>
      <c r="B4" s="294" t="s">
        <v>139</v>
      </c>
      <c r="C4" s="294"/>
      <c r="D4" s="294"/>
      <c r="E4" s="294"/>
      <c r="F4" s="294"/>
      <c r="G4" s="294"/>
      <c r="H4" s="48"/>
      <c r="I4" s="39"/>
      <c r="J4" s="39"/>
    </row>
    <row r="5" spans="1:16" ht="30.6" customHeight="1" x14ac:dyDescent="0.2">
      <c r="A5" s="37"/>
      <c r="B5" s="49" t="s">
        <v>140</v>
      </c>
      <c r="C5" s="49"/>
      <c r="D5" s="50"/>
      <c r="E5" s="51"/>
      <c r="F5" s="441" t="s">
        <v>345</v>
      </c>
      <c r="G5" s="441"/>
      <c r="H5" s="39"/>
      <c r="J5" s="39"/>
    </row>
    <row r="6" spans="1:16" x14ac:dyDescent="0.2">
      <c r="A6" s="37"/>
      <c r="B6" s="49" t="s">
        <v>141</v>
      </c>
      <c r="C6" s="49"/>
      <c r="D6" s="50"/>
      <c r="E6" s="51"/>
      <c r="F6" s="52"/>
      <c r="G6" s="52"/>
      <c r="H6" s="52"/>
      <c r="I6" s="39"/>
      <c r="J6" s="39"/>
    </row>
    <row r="7" spans="1:16" ht="10.8" thickBot="1" x14ac:dyDescent="0.25">
      <c r="A7" s="37"/>
      <c r="B7" s="37"/>
      <c r="C7" s="37"/>
      <c r="D7" s="37"/>
      <c r="E7" s="38"/>
      <c r="F7" s="39"/>
      <c r="G7" s="39"/>
      <c r="H7" s="39"/>
      <c r="I7" s="39"/>
      <c r="J7" s="39"/>
      <c r="L7" s="53"/>
      <c r="M7" s="53"/>
      <c r="N7" s="53"/>
    </row>
    <row r="8" spans="1:16" s="192" customFormat="1" ht="16.2" thickBot="1" x14ac:dyDescent="0.35">
      <c r="A8" s="194"/>
      <c r="B8" s="388" t="s">
        <v>377</v>
      </c>
      <c r="C8" s="389"/>
      <c r="D8" s="389"/>
      <c r="E8" s="389"/>
      <c r="F8" s="389"/>
      <c r="G8" s="389"/>
      <c r="H8" s="389"/>
      <c r="I8" s="389"/>
      <c r="J8" s="389"/>
      <c r="K8" s="389"/>
      <c r="L8" s="389"/>
      <c r="M8" s="389"/>
      <c r="N8" s="390"/>
    </row>
    <row r="9" spans="1:16" ht="41.4" thickBot="1" x14ac:dyDescent="0.25">
      <c r="A9" s="39"/>
      <c r="B9" s="54" t="s">
        <v>1</v>
      </c>
      <c r="C9" s="55" t="s">
        <v>206</v>
      </c>
      <c r="D9" s="55" t="s">
        <v>207</v>
      </c>
      <c r="E9" s="56" t="s">
        <v>259</v>
      </c>
      <c r="F9" s="55" t="s">
        <v>260</v>
      </c>
      <c r="G9" s="57" t="s">
        <v>265</v>
      </c>
      <c r="H9" s="58" t="s">
        <v>261</v>
      </c>
      <c r="I9" s="120" t="s">
        <v>360</v>
      </c>
      <c r="J9" s="59" t="s">
        <v>262</v>
      </c>
      <c r="K9" s="59" t="s">
        <v>359</v>
      </c>
      <c r="L9" s="184" t="s">
        <v>316</v>
      </c>
      <c r="M9" s="184" t="s">
        <v>341</v>
      </c>
      <c r="N9" s="184" t="s">
        <v>342</v>
      </c>
    </row>
    <row r="10" spans="1:16" ht="18" customHeight="1" x14ac:dyDescent="0.2">
      <c r="A10" s="39"/>
      <c r="B10" s="60" t="s">
        <v>251</v>
      </c>
      <c r="C10" s="61">
        <v>3</v>
      </c>
      <c r="D10" s="61">
        <v>8</v>
      </c>
      <c r="E10" s="33"/>
      <c r="F10" s="118">
        <f>E10*C10</f>
        <v>0</v>
      </c>
      <c r="G10" s="33"/>
      <c r="H10" s="34"/>
      <c r="I10" s="115">
        <f>F48</f>
        <v>0</v>
      </c>
      <c r="J10" s="114">
        <f>H66</f>
        <v>0</v>
      </c>
      <c r="K10" s="113">
        <f>(J10+I10+H10+G10+F10)*1.15</f>
        <v>0</v>
      </c>
      <c r="L10" s="185">
        <f>K10*12</f>
        <v>0</v>
      </c>
      <c r="M10" s="185">
        <f>L10*1.04</f>
        <v>0</v>
      </c>
      <c r="N10" s="185">
        <f>M10*1.04</f>
        <v>0</v>
      </c>
    </row>
    <row r="11" spans="1:16" ht="16.8" customHeight="1" thickBot="1" x14ac:dyDescent="0.25">
      <c r="A11" s="39"/>
      <c r="B11" s="181" t="s">
        <v>142</v>
      </c>
      <c r="C11" s="181"/>
      <c r="D11" s="181"/>
      <c r="E11" s="164">
        <f t="shared" ref="E11:N11" si="0">E10</f>
        <v>0</v>
      </c>
      <c r="F11" s="165">
        <f t="shared" si="0"/>
        <v>0</v>
      </c>
      <c r="G11" s="165">
        <f t="shared" si="0"/>
        <v>0</v>
      </c>
      <c r="H11" s="166">
        <f t="shared" si="0"/>
        <v>0</v>
      </c>
      <c r="I11" s="166">
        <f t="shared" si="0"/>
        <v>0</v>
      </c>
      <c r="J11" s="167">
        <f t="shared" si="0"/>
        <v>0</v>
      </c>
      <c r="K11" s="168">
        <f t="shared" si="0"/>
        <v>0</v>
      </c>
      <c r="L11" s="186">
        <f t="shared" si="0"/>
        <v>0</v>
      </c>
      <c r="M11" s="186">
        <f t="shared" si="0"/>
        <v>0</v>
      </c>
      <c r="N11" s="186">
        <f t="shared" si="0"/>
        <v>0</v>
      </c>
    </row>
    <row r="12" spans="1:16" ht="10.8" thickBot="1" x14ac:dyDescent="0.25">
      <c r="A12" s="39"/>
      <c r="B12" s="37"/>
      <c r="C12" s="37"/>
      <c r="D12" s="37"/>
      <c r="E12" s="38"/>
      <c r="F12" s="39"/>
      <c r="G12" s="39"/>
      <c r="H12" s="39"/>
      <c r="I12" s="39"/>
      <c r="J12" s="39"/>
    </row>
    <row r="13" spans="1:16" x14ac:dyDescent="0.2">
      <c r="A13" s="39"/>
      <c r="B13" s="453" t="s">
        <v>143</v>
      </c>
      <c r="C13" s="454"/>
      <c r="D13" s="40"/>
      <c r="E13" s="39"/>
      <c r="F13" s="39"/>
      <c r="G13" s="39"/>
      <c r="H13" s="39"/>
      <c r="I13" s="39"/>
      <c r="J13" s="39"/>
      <c r="L13" s="41"/>
      <c r="M13" s="41"/>
      <c r="N13" s="41"/>
    </row>
    <row r="14" spans="1:16" ht="82.5" customHeight="1" x14ac:dyDescent="0.2">
      <c r="A14" s="39"/>
      <c r="B14" s="121" t="s">
        <v>1</v>
      </c>
      <c r="C14" s="122" t="s">
        <v>312</v>
      </c>
      <c r="D14" s="40"/>
      <c r="E14" s="39"/>
      <c r="F14" s="39"/>
      <c r="G14" s="39"/>
      <c r="H14" s="39"/>
      <c r="I14" s="39"/>
      <c r="J14" s="39"/>
      <c r="L14" s="41"/>
      <c r="M14" s="41"/>
      <c r="N14" s="41"/>
    </row>
    <row r="15" spans="1:16" ht="19.2" customHeight="1" x14ac:dyDescent="0.2">
      <c r="A15" s="37"/>
      <c r="B15" s="123" t="s">
        <v>252</v>
      </c>
      <c r="C15" s="9"/>
      <c r="D15" s="40"/>
      <c r="E15" s="39"/>
      <c r="F15" s="39"/>
      <c r="G15" s="39"/>
      <c r="H15" s="39"/>
      <c r="I15" s="39"/>
      <c r="J15" s="39"/>
      <c r="L15" s="41"/>
      <c r="M15" s="41"/>
      <c r="N15" s="41"/>
    </row>
    <row r="16" spans="1:16" ht="27" customHeight="1" x14ac:dyDescent="0.2">
      <c r="A16" s="37"/>
      <c r="B16" s="124" t="s">
        <v>254</v>
      </c>
      <c r="C16" s="9"/>
      <c r="D16" s="40"/>
      <c r="E16" s="39"/>
      <c r="F16" s="39"/>
      <c r="G16" s="39"/>
      <c r="H16" s="39"/>
      <c r="I16" s="39"/>
      <c r="J16" s="39"/>
      <c r="L16" s="41"/>
      <c r="M16" s="41"/>
      <c r="N16" s="41"/>
    </row>
    <row r="17" spans="1:14" ht="25.2" customHeight="1" x14ac:dyDescent="0.2">
      <c r="A17" s="37"/>
      <c r="B17" s="123" t="s">
        <v>208</v>
      </c>
      <c r="C17" s="9"/>
      <c r="D17" s="40"/>
      <c r="E17" s="39"/>
      <c r="F17" s="39"/>
      <c r="G17" s="39"/>
      <c r="H17" s="39"/>
      <c r="I17" s="39"/>
      <c r="J17" s="39"/>
      <c r="L17" s="41"/>
      <c r="M17" s="41"/>
      <c r="N17" s="41"/>
    </row>
    <row r="18" spans="1:14" ht="10.8" thickBot="1" x14ac:dyDescent="0.25">
      <c r="A18" s="37"/>
      <c r="B18" s="125"/>
      <c r="C18" s="63"/>
      <c r="D18" s="37"/>
      <c r="E18" s="38"/>
      <c r="F18" s="39"/>
      <c r="G18" s="39"/>
      <c r="H18" s="39"/>
      <c r="I18" s="39"/>
      <c r="J18" s="39"/>
      <c r="K18" s="39"/>
      <c r="L18" s="37"/>
      <c r="M18" s="37"/>
      <c r="N18" s="37"/>
    </row>
    <row r="19" spans="1:14" x14ac:dyDescent="0.2">
      <c r="A19" s="37"/>
      <c r="B19" s="64"/>
      <c r="C19" s="37"/>
      <c r="D19" s="37"/>
      <c r="E19" s="38"/>
      <c r="F19" s="39"/>
      <c r="G19" s="39"/>
      <c r="H19" s="39"/>
      <c r="I19" s="39"/>
      <c r="J19" s="39"/>
      <c r="K19" s="39"/>
      <c r="L19" s="37"/>
      <c r="M19" s="37"/>
      <c r="N19" s="37"/>
    </row>
    <row r="20" spans="1:14" x14ac:dyDescent="0.2">
      <c r="A20" s="37"/>
      <c r="B20" s="64"/>
      <c r="C20" s="64"/>
      <c r="D20" s="37"/>
      <c r="E20" s="38"/>
      <c r="F20" s="39"/>
      <c r="G20" s="39"/>
      <c r="H20" s="39"/>
      <c r="I20" s="39"/>
      <c r="J20" s="39"/>
      <c r="L20" s="37"/>
      <c r="M20" s="37"/>
      <c r="N20" s="37"/>
    </row>
    <row r="21" spans="1:14" x14ac:dyDescent="0.2">
      <c r="A21" s="37"/>
      <c r="B21" s="64" t="s">
        <v>263</v>
      </c>
      <c r="C21" s="36"/>
      <c r="D21" s="37"/>
      <c r="E21" s="38"/>
      <c r="F21" s="39"/>
      <c r="G21" s="39"/>
      <c r="H21" s="39"/>
      <c r="I21" s="39"/>
      <c r="J21" s="39"/>
    </row>
    <row r="22" spans="1:14" x14ac:dyDescent="0.2">
      <c r="A22" s="37"/>
      <c r="B22" s="37" t="s">
        <v>147</v>
      </c>
      <c r="C22" s="37"/>
      <c r="D22" s="37"/>
      <c r="E22" s="38"/>
      <c r="F22" s="39"/>
      <c r="G22" s="39"/>
      <c r="H22" s="39"/>
      <c r="I22" s="39"/>
      <c r="J22" s="39"/>
    </row>
    <row r="23" spans="1:14" x14ac:dyDescent="0.2">
      <c r="A23" s="37"/>
      <c r="B23" s="37"/>
      <c r="C23" s="37"/>
      <c r="D23" s="37"/>
      <c r="E23" s="38"/>
      <c r="F23" s="39"/>
      <c r="G23" s="39"/>
      <c r="H23" s="39"/>
      <c r="I23" s="39"/>
      <c r="J23" s="39"/>
    </row>
    <row r="24" spans="1:14" x14ac:dyDescent="0.2">
      <c r="A24" s="37"/>
      <c r="B24" s="64" t="s">
        <v>145</v>
      </c>
      <c r="C24" s="64"/>
      <c r="D24" s="37"/>
      <c r="E24" s="38"/>
      <c r="F24" s="39"/>
      <c r="G24" s="39"/>
      <c r="H24" s="39"/>
      <c r="I24" s="39"/>
      <c r="J24" s="39"/>
    </row>
    <row r="25" spans="1:14" x14ac:dyDescent="0.2">
      <c r="A25" s="37"/>
      <c r="B25" s="36" t="s">
        <v>253</v>
      </c>
      <c r="C25" s="36"/>
      <c r="D25" s="36"/>
      <c r="E25" s="126"/>
      <c r="F25" s="65"/>
      <c r="G25" s="65"/>
      <c r="H25" s="65"/>
      <c r="I25" s="39"/>
      <c r="J25" s="39"/>
    </row>
    <row r="26" spans="1:14" x14ac:dyDescent="0.2">
      <c r="A26" s="37"/>
      <c r="B26" s="37" t="s">
        <v>148</v>
      </c>
      <c r="C26" s="37"/>
      <c r="D26" s="37"/>
      <c r="E26" s="38"/>
      <c r="F26" s="39"/>
      <c r="G26" s="39"/>
      <c r="H26" s="39"/>
      <c r="I26" s="39"/>
      <c r="J26" s="39"/>
    </row>
    <row r="27" spans="1:14" x14ac:dyDescent="0.2">
      <c r="A27" s="37"/>
      <c r="B27" s="37"/>
      <c r="C27" s="37"/>
      <c r="D27" s="37"/>
      <c r="E27" s="38"/>
      <c r="F27" s="39"/>
      <c r="G27" s="39"/>
      <c r="H27" s="39"/>
      <c r="I27" s="39"/>
      <c r="J27" s="39"/>
    </row>
    <row r="28" spans="1:14" x14ac:dyDescent="0.2">
      <c r="A28" s="37"/>
      <c r="B28" s="64" t="s">
        <v>146</v>
      </c>
      <c r="C28" s="64"/>
      <c r="D28" s="37"/>
      <c r="E28" s="38"/>
      <c r="F28" s="39"/>
      <c r="G28" s="39"/>
      <c r="H28" s="39"/>
      <c r="I28" s="39"/>
      <c r="J28" s="39"/>
    </row>
    <row r="29" spans="1:14" x14ac:dyDescent="0.2">
      <c r="A29" s="37"/>
      <c r="B29" s="36" t="s">
        <v>149</v>
      </c>
      <c r="C29" s="36"/>
      <c r="D29" s="36"/>
      <c r="E29" s="126"/>
      <c r="F29" s="65"/>
      <c r="G29" s="65"/>
      <c r="H29" s="65"/>
      <c r="I29" s="39"/>
      <c r="J29" s="39"/>
    </row>
    <row r="30" spans="1:14" x14ac:dyDescent="0.2">
      <c r="A30" s="37"/>
      <c r="B30" s="37" t="s">
        <v>255</v>
      </c>
      <c r="C30" s="37"/>
      <c r="D30" s="37"/>
      <c r="E30" s="38"/>
      <c r="G30" s="66"/>
      <c r="H30" s="66"/>
      <c r="I30" s="39"/>
      <c r="J30" s="39"/>
    </row>
    <row r="31" spans="1:14" ht="10.8" thickBot="1" x14ac:dyDescent="0.25">
      <c r="A31" s="37"/>
      <c r="B31" s="37"/>
      <c r="C31" s="37"/>
      <c r="D31" s="37"/>
      <c r="E31" s="38"/>
      <c r="F31" s="39"/>
      <c r="G31" s="39"/>
      <c r="H31" s="39"/>
      <c r="I31" s="39"/>
      <c r="J31" s="39"/>
    </row>
    <row r="32" spans="1:14" s="192" customFormat="1" ht="16.2" thickBot="1" x14ac:dyDescent="0.35">
      <c r="B32" s="388" t="s">
        <v>361</v>
      </c>
      <c r="C32" s="389"/>
      <c r="D32" s="389"/>
      <c r="E32" s="389"/>
      <c r="F32" s="389"/>
      <c r="G32" s="389"/>
      <c r="H32" s="389"/>
      <c r="I32" s="390"/>
    </row>
    <row r="33" spans="2:14" ht="51.6" thickBot="1" x14ac:dyDescent="0.25">
      <c r="B33" s="121" t="s">
        <v>1</v>
      </c>
      <c r="C33" s="127" t="s">
        <v>160</v>
      </c>
      <c r="D33" s="128" t="s">
        <v>242</v>
      </c>
      <c r="E33" s="129" t="s">
        <v>243</v>
      </c>
      <c r="F33" s="119" t="s">
        <v>244</v>
      </c>
      <c r="G33" s="184" t="s">
        <v>316</v>
      </c>
      <c r="H33" s="184" t="s">
        <v>338</v>
      </c>
      <c r="I33" s="184" t="s">
        <v>343</v>
      </c>
      <c r="J33" s="68"/>
      <c r="L33" s="41"/>
      <c r="M33" s="41"/>
      <c r="N33" s="41"/>
    </row>
    <row r="34" spans="2:14" ht="15" customHeight="1" x14ac:dyDescent="0.2">
      <c r="B34" s="130" t="s">
        <v>162</v>
      </c>
      <c r="C34" s="131" t="s">
        <v>3</v>
      </c>
      <c r="D34" s="3"/>
      <c r="E34" s="5"/>
      <c r="F34" s="218">
        <f>(D34+E34)*1.15</f>
        <v>0</v>
      </c>
      <c r="G34" s="209">
        <f>F34</f>
        <v>0</v>
      </c>
      <c r="H34" s="209">
        <f>G34*1.04</f>
        <v>0</v>
      </c>
      <c r="I34" s="209">
        <f>H34*1.04</f>
        <v>0</v>
      </c>
      <c r="L34" s="41"/>
      <c r="M34" s="41"/>
      <c r="N34" s="41"/>
    </row>
    <row r="35" spans="2:14" ht="16.8" customHeight="1" x14ac:dyDescent="0.2">
      <c r="B35" s="132" t="s">
        <v>164</v>
      </c>
      <c r="C35" s="61" t="s">
        <v>3</v>
      </c>
      <c r="D35" s="4"/>
      <c r="E35" s="6"/>
      <c r="F35" s="218">
        <f>(D35+E35)*1.15</f>
        <v>0</v>
      </c>
      <c r="G35" s="209">
        <f t="shared" ref="G35:G36" si="1">F35</f>
        <v>0</v>
      </c>
      <c r="H35" s="209">
        <f t="shared" ref="H35:I36" si="2">G35*1.04</f>
        <v>0</v>
      </c>
      <c r="I35" s="209">
        <f t="shared" si="2"/>
        <v>0</v>
      </c>
      <c r="L35" s="41"/>
      <c r="M35" s="41"/>
      <c r="N35" s="41"/>
    </row>
    <row r="36" spans="2:14" ht="15.6" customHeight="1" x14ac:dyDescent="0.2">
      <c r="B36" s="132" t="s">
        <v>165</v>
      </c>
      <c r="C36" s="61" t="s">
        <v>3</v>
      </c>
      <c r="D36" s="4"/>
      <c r="E36" s="6"/>
      <c r="F36" s="218">
        <f>(D36+E36)*1.15</f>
        <v>0</v>
      </c>
      <c r="G36" s="209">
        <f t="shared" si="1"/>
        <v>0</v>
      </c>
      <c r="H36" s="209">
        <f t="shared" si="2"/>
        <v>0</v>
      </c>
      <c r="I36" s="209">
        <f t="shared" si="2"/>
        <v>0</v>
      </c>
      <c r="L36" s="41"/>
      <c r="M36" s="41"/>
      <c r="N36" s="41"/>
    </row>
    <row r="37" spans="2:14" ht="20.399999999999999" customHeight="1" thickBot="1" x14ac:dyDescent="0.25">
      <c r="B37" s="179" t="s">
        <v>209</v>
      </c>
      <c r="C37" s="180"/>
      <c r="D37" s="161">
        <f>SUM(D34:D36)</f>
        <v>0</v>
      </c>
      <c r="E37" s="162">
        <f>SUM(E34:E36)</f>
        <v>0</v>
      </c>
      <c r="F37" s="163">
        <f t="shared" ref="F37:I37" si="3">SUM(F34:F36)</f>
        <v>0</v>
      </c>
      <c r="G37" s="187">
        <f t="shared" si="3"/>
        <v>0</v>
      </c>
      <c r="H37" s="187">
        <f t="shared" si="3"/>
        <v>0</v>
      </c>
      <c r="I37" s="187">
        <f t="shared" si="3"/>
        <v>0</v>
      </c>
      <c r="L37" s="41"/>
      <c r="M37" s="41"/>
      <c r="N37" s="41"/>
    </row>
    <row r="38" spans="2:14" x14ac:dyDescent="0.2">
      <c r="B38" s="37"/>
      <c r="C38" s="37"/>
      <c r="D38" s="37"/>
      <c r="E38" s="38"/>
      <c r="F38" s="39"/>
      <c r="G38" s="39"/>
      <c r="H38" s="39"/>
      <c r="I38" s="39"/>
      <c r="J38" s="39"/>
    </row>
    <row r="39" spans="2:14" ht="10.8" thickBot="1" x14ac:dyDescent="0.25">
      <c r="B39" s="37"/>
      <c r="C39" s="37"/>
      <c r="D39" s="37"/>
      <c r="E39" s="38"/>
      <c r="F39" s="39"/>
      <c r="G39" s="39"/>
      <c r="H39" s="39"/>
      <c r="I39" s="39"/>
      <c r="J39" s="39"/>
    </row>
    <row r="40" spans="2:14" s="192" customFormat="1" ht="15" customHeight="1" thickBot="1" x14ac:dyDescent="0.35">
      <c r="B40" s="388" t="s">
        <v>150</v>
      </c>
      <c r="C40" s="389"/>
      <c r="D40" s="389"/>
      <c r="E40" s="389"/>
      <c r="F40" s="389"/>
      <c r="G40" s="389"/>
      <c r="H40" s="389"/>
      <c r="I40" s="389"/>
      <c r="J40" s="389"/>
      <c r="K40" s="390"/>
      <c r="L40" s="193"/>
    </row>
    <row r="41" spans="2:14" ht="31.2" thickBot="1" x14ac:dyDescent="0.25">
      <c r="B41" s="121" t="s">
        <v>1</v>
      </c>
      <c r="C41" s="133" t="s">
        <v>210</v>
      </c>
      <c r="D41" s="134" t="s">
        <v>160</v>
      </c>
      <c r="E41" s="69" t="s">
        <v>151</v>
      </c>
      <c r="F41" s="119" t="s">
        <v>245</v>
      </c>
      <c r="G41" s="119" t="s">
        <v>246</v>
      </c>
      <c r="H41" s="119" t="s">
        <v>211</v>
      </c>
      <c r="I41" s="184" t="s">
        <v>336</v>
      </c>
      <c r="J41" s="184" t="s">
        <v>337</v>
      </c>
      <c r="K41" s="184" t="s">
        <v>318</v>
      </c>
      <c r="M41" s="50"/>
      <c r="N41" s="41"/>
    </row>
    <row r="42" spans="2:14" ht="16.8" customHeight="1" x14ac:dyDescent="0.2">
      <c r="B42" s="123" t="s">
        <v>152</v>
      </c>
      <c r="C42" s="135">
        <v>12</v>
      </c>
      <c r="D42" s="136" t="str">
        <f>C34</f>
        <v>Bi-annually</v>
      </c>
      <c r="E42" s="7"/>
      <c r="F42" s="215">
        <f>E42*C42</f>
        <v>0</v>
      </c>
      <c r="G42" s="215">
        <f>E42*C42</f>
        <v>0</v>
      </c>
      <c r="H42" s="217">
        <f>SUM(F42+G42)*1.15</f>
        <v>0</v>
      </c>
      <c r="I42" s="217">
        <f>H42</f>
        <v>0</v>
      </c>
      <c r="J42" s="217">
        <f>I42*1.04</f>
        <v>0</v>
      </c>
      <c r="K42" s="217">
        <f>J42*1.04</f>
        <v>0</v>
      </c>
      <c r="M42" s="41"/>
      <c r="N42" s="41"/>
    </row>
    <row r="43" spans="2:14" ht="18.600000000000001" customHeight="1" thickBot="1" x14ac:dyDescent="0.25">
      <c r="B43" s="172" t="s">
        <v>209</v>
      </c>
      <c r="C43" s="177">
        <f>C42</f>
        <v>12</v>
      </c>
      <c r="D43" s="178"/>
      <c r="E43" s="169">
        <f>SUM(E42)</f>
        <v>0</v>
      </c>
      <c r="F43" s="170">
        <f>SUM(F42)</f>
        <v>0</v>
      </c>
      <c r="G43" s="170">
        <f t="shared" ref="G43:K43" si="4">SUM(G42)</f>
        <v>0</v>
      </c>
      <c r="H43" s="171">
        <f t="shared" si="4"/>
        <v>0</v>
      </c>
      <c r="I43" s="171">
        <f t="shared" si="4"/>
        <v>0</v>
      </c>
      <c r="J43" s="171">
        <f t="shared" si="4"/>
        <v>0</v>
      </c>
      <c r="K43" s="171">
        <f t="shared" si="4"/>
        <v>0</v>
      </c>
      <c r="M43" s="41"/>
      <c r="N43" s="41"/>
    </row>
    <row r="44" spans="2:14" x14ac:dyDescent="0.2">
      <c r="B44" s="37"/>
      <c r="C44" s="37"/>
      <c r="D44" s="37"/>
      <c r="E44" s="38"/>
      <c r="F44" s="39"/>
      <c r="G44" s="39"/>
      <c r="H44" s="39"/>
      <c r="I44" s="39"/>
      <c r="J44" s="39"/>
    </row>
    <row r="45" spans="2:14" ht="10.8" thickBot="1" x14ac:dyDescent="0.25">
      <c r="B45" s="37"/>
      <c r="C45" s="37"/>
      <c r="D45" s="37"/>
      <c r="E45" s="38"/>
      <c r="F45" s="39"/>
      <c r="G45" s="39"/>
      <c r="H45" s="39"/>
      <c r="I45" s="39"/>
      <c r="J45" s="39"/>
    </row>
    <row r="46" spans="2:14" s="192" customFormat="1" ht="16.2" thickBot="1" x14ac:dyDescent="0.35">
      <c r="B46" s="388" t="s">
        <v>153</v>
      </c>
      <c r="C46" s="389"/>
      <c r="D46" s="389"/>
      <c r="E46" s="389"/>
      <c r="F46" s="389"/>
      <c r="G46" s="389"/>
      <c r="H46" s="389"/>
      <c r="I46" s="389"/>
      <c r="J46" s="390"/>
      <c r="L46" s="193"/>
    </row>
    <row r="47" spans="2:14" ht="21" thickBot="1" x14ac:dyDescent="0.25">
      <c r="B47" s="54" t="s">
        <v>1</v>
      </c>
      <c r="C47" s="137" t="s">
        <v>212</v>
      </c>
      <c r="D47" s="138" t="s">
        <v>160</v>
      </c>
      <c r="E47" s="141" t="s">
        <v>154</v>
      </c>
      <c r="F47" s="182" t="s">
        <v>326</v>
      </c>
      <c r="G47" s="142" t="s">
        <v>327</v>
      </c>
      <c r="H47" s="184" t="s">
        <v>316</v>
      </c>
      <c r="I47" s="184" t="s">
        <v>338</v>
      </c>
      <c r="J47" s="184" t="s">
        <v>339</v>
      </c>
      <c r="K47" s="53"/>
      <c r="L47" s="41"/>
      <c r="M47" s="41"/>
      <c r="N47" s="41"/>
    </row>
    <row r="48" spans="2:14" ht="19.2" customHeight="1" x14ac:dyDescent="0.2">
      <c r="B48" s="139" t="s">
        <v>155</v>
      </c>
      <c r="C48" s="140">
        <v>15</v>
      </c>
      <c r="D48" s="116" t="s">
        <v>8</v>
      </c>
      <c r="E48" s="5"/>
      <c r="F48" s="215">
        <f>E48*C48</f>
        <v>0</v>
      </c>
      <c r="G48" s="216">
        <f>F48*1.15</f>
        <v>0</v>
      </c>
      <c r="H48" s="216">
        <f>G48</f>
        <v>0</v>
      </c>
      <c r="I48" s="216">
        <f>H48*1.04</f>
        <v>0</v>
      </c>
      <c r="J48" s="216">
        <f>I48*1.04</f>
        <v>0</v>
      </c>
      <c r="K48" s="70"/>
      <c r="L48" s="41"/>
      <c r="M48" s="41"/>
      <c r="N48" s="41"/>
    </row>
    <row r="49" spans="1:14" ht="20.399999999999999" customHeight="1" thickBot="1" x14ac:dyDescent="0.25">
      <c r="A49" s="37"/>
      <c r="B49" s="172" t="s">
        <v>209</v>
      </c>
      <c r="C49" s="173">
        <f>C48</f>
        <v>15</v>
      </c>
      <c r="D49" s="174"/>
      <c r="E49" s="175">
        <f>SUM(E48)</f>
        <v>0</v>
      </c>
      <c r="F49" s="176">
        <f t="shared" ref="F49:J49" si="5">SUM(F48)</f>
        <v>0</v>
      </c>
      <c r="G49" s="176">
        <f t="shared" si="5"/>
        <v>0</v>
      </c>
      <c r="H49" s="176">
        <f t="shared" si="5"/>
        <v>0</v>
      </c>
      <c r="I49" s="176">
        <f t="shared" si="5"/>
        <v>0</v>
      </c>
      <c r="J49" s="176">
        <f t="shared" si="5"/>
        <v>0</v>
      </c>
      <c r="K49" s="70"/>
      <c r="L49" s="41"/>
      <c r="M49" s="41"/>
      <c r="N49" s="41"/>
    </row>
    <row r="50" spans="1:14" x14ac:dyDescent="0.2">
      <c r="A50" s="37"/>
      <c r="B50" s="37"/>
      <c r="C50" s="37"/>
      <c r="D50" s="37"/>
      <c r="E50" s="71"/>
      <c r="F50" s="72"/>
      <c r="G50" s="72"/>
      <c r="H50" s="72"/>
      <c r="I50" s="72"/>
      <c r="J50" s="72"/>
      <c r="K50" s="70"/>
      <c r="L50" s="70"/>
      <c r="M50" s="70"/>
      <c r="N50" s="70"/>
    </row>
    <row r="51" spans="1:14" x14ac:dyDescent="0.2">
      <c r="A51" s="37"/>
      <c r="B51" s="37"/>
      <c r="C51" s="37"/>
      <c r="D51" s="37"/>
      <c r="E51" s="38"/>
      <c r="F51" s="39"/>
      <c r="G51" s="39"/>
      <c r="H51" s="39"/>
      <c r="I51" s="39"/>
      <c r="J51" s="39"/>
    </row>
    <row r="52" spans="1:14" x14ac:dyDescent="0.2">
      <c r="A52" s="37"/>
      <c r="B52" s="37"/>
      <c r="C52" s="37"/>
      <c r="D52" s="37"/>
      <c r="E52" s="38"/>
      <c r="F52" s="39"/>
      <c r="G52" s="39"/>
      <c r="H52" s="39"/>
      <c r="I52" s="39"/>
      <c r="J52" s="39"/>
    </row>
    <row r="53" spans="1:14" ht="10.8" thickBot="1" x14ac:dyDescent="0.25">
      <c r="A53" s="37"/>
      <c r="B53" s="37"/>
      <c r="C53" s="37"/>
      <c r="D53" s="37"/>
      <c r="E53" s="38"/>
      <c r="F53" s="53"/>
      <c r="G53" s="39"/>
      <c r="H53" s="39"/>
      <c r="I53" s="39"/>
      <c r="J53" s="39"/>
    </row>
    <row r="54" spans="1:14" s="191" customFormat="1" ht="34.799999999999997" customHeight="1" thickBot="1" x14ac:dyDescent="0.3">
      <c r="A54" s="190"/>
      <c r="B54" s="438" t="s">
        <v>156</v>
      </c>
      <c r="C54" s="439"/>
      <c r="D54" s="439"/>
      <c r="E54" s="439"/>
      <c r="F54" s="439"/>
      <c r="G54" s="439"/>
      <c r="H54" s="439"/>
      <c r="I54" s="439"/>
      <c r="J54" s="439"/>
      <c r="K54" s="440"/>
    </row>
    <row r="55" spans="1:14" ht="21" thickBot="1" x14ac:dyDescent="0.25">
      <c r="A55" s="37"/>
      <c r="B55" s="143" t="s">
        <v>1</v>
      </c>
      <c r="C55" s="144" t="s">
        <v>158</v>
      </c>
      <c r="D55" s="145" t="s">
        <v>159</v>
      </c>
      <c r="E55" s="146" t="s">
        <v>213</v>
      </c>
      <c r="F55" s="146" t="s">
        <v>161</v>
      </c>
      <c r="G55" s="183" t="s">
        <v>324</v>
      </c>
      <c r="H55" s="242" t="s">
        <v>325</v>
      </c>
      <c r="I55" s="243" t="s">
        <v>340</v>
      </c>
      <c r="J55" s="243" t="s">
        <v>341</v>
      </c>
      <c r="K55" s="243" t="s">
        <v>339</v>
      </c>
      <c r="L55" s="41"/>
      <c r="M55" s="50"/>
      <c r="N55" s="41"/>
    </row>
    <row r="56" spans="1:14" s="74" customFormat="1" ht="29.4" customHeight="1" x14ac:dyDescent="0.25">
      <c r="A56" s="73"/>
      <c r="B56" s="235" t="s">
        <v>162</v>
      </c>
      <c r="C56" s="236" t="s">
        <v>163</v>
      </c>
      <c r="D56" s="153">
        <v>2</v>
      </c>
      <c r="E56" s="237" t="s">
        <v>214</v>
      </c>
      <c r="F56" s="238"/>
      <c r="G56" s="239">
        <f>F56*D56</f>
        <v>0</v>
      </c>
      <c r="H56" s="240">
        <f>G56*(26/12)*D56</f>
        <v>0</v>
      </c>
      <c r="I56" s="241">
        <f>H56*1.15</f>
        <v>0</v>
      </c>
      <c r="J56" s="241">
        <f>I56*1.04</f>
        <v>0</v>
      </c>
      <c r="K56" s="241">
        <f>J56*1.04</f>
        <v>0</v>
      </c>
    </row>
    <row r="57" spans="1:14" s="74" customFormat="1" ht="26.4" customHeight="1" x14ac:dyDescent="0.25">
      <c r="A57" s="73"/>
      <c r="B57" s="219" t="s">
        <v>164</v>
      </c>
      <c r="C57" s="220" t="s">
        <v>163</v>
      </c>
      <c r="D57" s="152">
        <v>1</v>
      </c>
      <c r="E57" s="221" t="s">
        <v>214</v>
      </c>
      <c r="F57" s="222"/>
      <c r="G57" s="223">
        <f t="shared" ref="G57:G65" si="6">F57*D57</f>
        <v>0</v>
      </c>
      <c r="H57" s="224">
        <f t="shared" ref="H57:H58" si="7">G57*(26/12)*D57</f>
        <v>0</v>
      </c>
      <c r="I57" s="225">
        <f t="shared" ref="I57:I58" si="8">H57*1.15</f>
        <v>0</v>
      </c>
      <c r="J57" s="225">
        <f t="shared" ref="J57:K58" si="9">I57*1.04</f>
        <v>0</v>
      </c>
      <c r="K57" s="225">
        <f t="shared" si="9"/>
        <v>0</v>
      </c>
    </row>
    <row r="58" spans="1:14" s="74" customFormat="1" ht="30" customHeight="1" x14ac:dyDescent="0.25">
      <c r="A58" s="73"/>
      <c r="B58" s="219" t="s">
        <v>165</v>
      </c>
      <c r="C58" s="220" t="s">
        <v>163</v>
      </c>
      <c r="D58" s="152">
        <v>9</v>
      </c>
      <c r="E58" s="221" t="s">
        <v>214</v>
      </c>
      <c r="F58" s="222"/>
      <c r="G58" s="223">
        <f t="shared" si="6"/>
        <v>0</v>
      </c>
      <c r="H58" s="224">
        <f t="shared" si="7"/>
        <v>0</v>
      </c>
      <c r="I58" s="225">
        <f t="shared" si="8"/>
        <v>0</v>
      </c>
      <c r="J58" s="225">
        <f t="shared" si="9"/>
        <v>0</v>
      </c>
      <c r="K58" s="225">
        <f t="shared" si="9"/>
        <v>0</v>
      </c>
    </row>
    <row r="59" spans="1:14" s="74" customFormat="1" ht="30.75" customHeight="1" x14ac:dyDescent="0.25">
      <c r="A59" s="73"/>
      <c r="B59" s="220" t="s">
        <v>215</v>
      </c>
      <c r="C59" s="226" t="s">
        <v>215</v>
      </c>
      <c r="D59" s="227">
        <v>10</v>
      </c>
      <c r="E59" s="228" t="s">
        <v>216</v>
      </c>
      <c r="F59" s="229"/>
      <c r="G59" s="223">
        <f t="shared" si="6"/>
        <v>0</v>
      </c>
      <c r="H59" s="224">
        <f>G59*1.15</f>
        <v>0</v>
      </c>
      <c r="I59" s="225">
        <f>H59</f>
        <v>0</v>
      </c>
      <c r="J59" s="225">
        <f>I59*1.04</f>
        <v>0</v>
      </c>
      <c r="K59" s="225">
        <f>J59*1.04</f>
        <v>0</v>
      </c>
    </row>
    <row r="60" spans="1:14" s="74" customFormat="1" ht="27" customHeight="1" x14ac:dyDescent="0.25">
      <c r="A60" s="73"/>
      <c r="B60" s="220" t="s">
        <v>217</v>
      </c>
      <c r="C60" s="219" t="s">
        <v>218</v>
      </c>
      <c r="D60" s="230">
        <v>10</v>
      </c>
      <c r="E60" s="221" t="s">
        <v>214</v>
      </c>
      <c r="F60" s="231"/>
      <c r="G60" s="223">
        <f t="shared" si="6"/>
        <v>0</v>
      </c>
      <c r="H60" s="224">
        <f>G60*(26/12)*D60</f>
        <v>0</v>
      </c>
      <c r="I60" s="225">
        <f>H60</f>
        <v>0</v>
      </c>
      <c r="J60" s="225">
        <f t="shared" ref="J60:K65" si="10">I60*1.04</f>
        <v>0</v>
      </c>
      <c r="K60" s="225">
        <f t="shared" si="10"/>
        <v>0</v>
      </c>
    </row>
    <row r="61" spans="1:14" s="74" customFormat="1" ht="33" customHeight="1" x14ac:dyDescent="0.25">
      <c r="A61" s="73"/>
      <c r="B61" s="220" t="s">
        <v>219</v>
      </c>
      <c r="C61" s="219" t="s">
        <v>219</v>
      </c>
      <c r="D61" s="230">
        <v>10</v>
      </c>
      <c r="E61" s="232" t="s">
        <v>216</v>
      </c>
      <c r="F61" s="231"/>
      <c r="G61" s="223">
        <f t="shared" si="6"/>
        <v>0</v>
      </c>
      <c r="H61" s="224">
        <f t="shared" ref="H61:H62" si="11">G61*1.15</f>
        <v>0</v>
      </c>
      <c r="I61" s="225">
        <f t="shared" ref="I61:I65" si="12">H61</f>
        <v>0</v>
      </c>
      <c r="J61" s="225">
        <f t="shared" si="10"/>
        <v>0</v>
      </c>
      <c r="K61" s="225">
        <f t="shared" si="10"/>
        <v>0</v>
      </c>
    </row>
    <row r="62" spans="1:14" s="74" customFormat="1" ht="30.75" customHeight="1" x14ac:dyDescent="0.25">
      <c r="A62" s="73"/>
      <c r="B62" s="220" t="s">
        <v>220</v>
      </c>
      <c r="C62" s="219" t="s">
        <v>220</v>
      </c>
      <c r="D62" s="230">
        <v>10</v>
      </c>
      <c r="E62" s="232" t="s">
        <v>216</v>
      </c>
      <c r="F62" s="231"/>
      <c r="G62" s="223">
        <f t="shared" si="6"/>
        <v>0</v>
      </c>
      <c r="H62" s="224">
        <f t="shared" si="11"/>
        <v>0</v>
      </c>
      <c r="I62" s="225">
        <f t="shared" si="12"/>
        <v>0</v>
      </c>
      <c r="J62" s="225">
        <f t="shared" si="10"/>
        <v>0</v>
      </c>
      <c r="K62" s="225">
        <f t="shared" si="10"/>
        <v>0</v>
      </c>
    </row>
    <row r="63" spans="1:14" s="74" customFormat="1" ht="58.2" customHeight="1" x14ac:dyDescent="0.25">
      <c r="A63" s="73"/>
      <c r="B63" s="233" t="s">
        <v>221</v>
      </c>
      <c r="C63" s="219" t="s">
        <v>221</v>
      </c>
      <c r="D63" s="230">
        <v>10</v>
      </c>
      <c r="E63" s="234" t="s">
        <v>222</v>
      </c>
      <c r="F63" s="231"/>
      <c r="G63" s="223">
        <f t="shared" si="6"/>
        <v>0</v>
      </c>
      <c r="H63" s="224">
        <f>G63*(26/12)*D63</f>
        <v>0</v>
      </c>
      <c r="I63" s="225">
        <f t="shared" si="12"/>
        <v>0</v>
      </c>
      <c r="J63" s="225">
        <f t="shared" si="10"/>
        <v>0</v>
      </c>
      <c r="K63" s="225">
        <f t="shared" si="10"/>
        <v>0</v>
      </c>
    </row>
    <row r="64" spans="1:14" s="76" customFormat="1" ht="36.6" customHeight="1" x14ac:dyDescent="0.2">
      <c r="A64" s="75"/>
      <c r="B64" s="233" t="s">
        <v>269</v>
      </c>
      <c r="C64" s="219" t="s">
        <v>268</v>
      </c>
      <c r="D64" s="230">
        <v>2</v>
      </c>
      <c r="E64" s="234" t="s">
        <v>8</v>
      </c>
      <c r="F64" s="231"/>
      <c r="G64" s="223">
        <f t="shared" si="6"/>
        <v>0</v>
      </c>
      <c r="H64" s="224">
        <f t="shared" ref="H64:H65" si="13">G64*1.15</f>
        <v>0</v>
      </c>
      <c r="I64" s="225">
        <f t="shared" si="12"/>
        <v>0</v>
      </c>
      <c r="J64" s="225">
        <f t="shared" si="10"/>
        <v>0</v>
      </c>
      <c r="K64" s="225">
        <f t="shared" si="10"/>
        <v>0</v>
      </c>
    </row>
    <row r="65" spans="1:18" ht="29.4" customHeight="1" thickBot="1" x14ac:dyDescent="0.25">
      <c r="A65" s="37"/>
      <c r="B65" s="244" t="s">
        <v>270</v>
      </c>
      <c r="C65" s="245" t="s">
        <v>266</v>
      </c>
      <c r="D65" s="246">
        <v>1</v>
      </c>
      <c r="E65" s="247" t="s">
        <v>8</v>
      </c>
      <c r="F65" s="248"/>
      <c r="G65" s="249">
        <f t="shared" si="6"/>
        <v>0</v>
      </c>
      <c r="H65" s="250">
        <f t="shared" si="13"/>
        <v>0</v>
      </c>
      <c r="I65" s="251">
        <f t="shared" si="12"/>
        <v>0</v>
      </c>
      <c r="J65" s="251">
        <f t="shared" si="10"/>
        <v>0</v>
      </c>
      <c r="K65" s="251">
        <f t="shared" si="10"/>
        <v>0</v>
      </c>
      <c r="N65" s="41"/>
    </row>
    <row r="66" spans="1:18" s="188" customFormat="1" ht="26.4" customHeight="1" thickBot="1" x14ac:dyDescent="0.25">
      <c r="A66" s="36"/>
      <c r="B66" s="252" t="s">
        <v>209</v>
      </c>
      <c r="C66" s="253"/>
      <c r="D66" s="254"/>
      <c r="E66" s="255"/>
      <c r="F66" s="255"/>
      <c r="G66" s="256">
        <f>SUM(G56:G65)</f>
        <v>0</v>
      </c>
      <c r="H66" s="256">
        <f t="shared" ref="H66:K66" si="14">SUM(H56:H65)</f>
        <v>0</v>
      </c>
      <c r="I66" s="257">
        <f t="shared" si="14"/>
        <v>0</v>
      </c>
      <c r="J66" s="257">
        <f t="shared" si="14"/>
        <v>0</v>
      </c>
      <c r="K66" s="257">
        <f t="shared" si="14"/>
        <v>0</v>
      </c>
      <c r="M66" s="189"/>
    </row>
    <row r="67" spans="1:18" x14ac:dyDescent="0.2">
      <c r="A67" s="37"/>
      <c r="B67" s="37"/>
      <c r="C67" s="37"/>
      <c r="D67" s="37"/>
      <c r="E67" s="38"/>
      <c r="F67" s="39"/>
      <c r="G67" s="39"/>
      <c r="H67" s="39"/>
      <c r="I67" s="39"/>
      <c r="J67" s="39"/>
      <c r="K67" s="68"/>
      <c r="L67" s="68"/>
      <c r="M67" s="68"/>
    </row>
    <row r="68" spans="1:18" x14ac:dyDescent="0.2">
      <c r="A68" s="37"/>
      <c r="B68" s="37"/>
      <c r="C68" s="37"/>
      <c r="D68" s="37"/>
      <c r="E68" s="38"/>
      <c r="F68" s="39"/>
      <c r="G68" s="39"/>
      <c r="H68" s="39"/>
      <c r="I68" s="39"/>
      <c r="J68" s="39"/>
    </row>
    <row r="69" spans="1:18" ht="12" customHeight="1" x14ac:dyDescent="0.2">
      <c r="A69" s="37"/>
      <c r="B69" s="37"/>
      <c r="C69" s="37"/>
      <c r="D69" s="37"/>
      <c r="E69" s="447"/>
      <c r="F69" s="447"/>
      <c r="G69" s="447"/>
      <c r="H69" s="39"/>
      <c r="I69" s="39"/>
      <c r="J69" s="39"/>
    </row>
    <row r="70" spans="1:18" ht="10.8" thickBot="1" x14ac:dyDescent="0.25">
      <c r="A70" s="37"/>
      <c r="B70" s="37"/>
      <c r="C70" s="37"/>
      <c r="D70" s="37"/>
      <c r="E70" s="38"/>
      <c r="F70" s="39"/>
      <c r="G70" s="39"/>
      <c r="H70" s="39"/>
      <c r="I70" s="39"/>
      <c r="J70" s="39"/>
      <c r="R70" s="50"/>
    </row>
    <row r="71" spans="1:18" ht="29.4" customHeight="1" thickBot="1" x14ac:dyDescent="0.25">
      <c r="A71" s="37"/>
      <c r="B71" s="448" t="s">
        <v>376</v>
      </c>
      <c r="C71" s="449"/>
      <c r="D71" s="449"/>
      <c r="E71" s="449"/>
      <c r="F71" s="449"/>
      <c r="G71" s="449"/>
      <c r="H71" s="449"/>
      <c r="I71" s="449"/>
      <c r="J71" s="449"/>
      <c r="K71" s="449"/>
      <c r="L71" s="449"/>
      <c r="M71" s="449"/>
      <c r="N71" s="450"/>
      <c r="O71" s="39"/>
      <c r="Q71" s="50"/>
    </row>
    <row r="72" spans="1:18" ht="13.8" customHeight="1" thickBot="1" x14ac:dyDescent="0.25">
      <c r="A72" s="37"/>
      <c r="B72" s="448" t="s">
        <v>1</v>
      </c>
      <c r="C72" s="449"/>
      <c r="D72" s="449"/>
      <c r="E72" s="449"/>
      <c r="F72" s="449"/>
      <c r="G72" s="449"/>
      <c r="H72" s="449"/>
      <c r="I72" s="449"/>
      <c r="J72" s="449"/>
      <c r="K72" s="449"/>
      <c r="L72" s="449"/>
      <c r="M72" s="449"/>
      <c r="N72" s="450"/>
      <c r="O72" s="39"/>
    </row>
    <row r="73" spans="1:18" ht="31.2" thickBot="1" x14ac:dyDescent="0.25">
      <c r="A73" s="37"/>
      <c r="B73" s="148" t="s">
        <v>223</v>
      </c>
      <c r="C73" s="149" t="s">
        <v>170</v>
      </c>
      <c r="D73" s="149" t="s">
        <v>171</v>
      </c>
      <c r="E73" s="150" t="s">
        <v>311</v>
      </c>
      <c r="F73" s="77" t="s">
        <v>248</v>
      </c>
      <c r="G73" s="147" t="s">
        <v>247</v>
      </c>
      <c r="H73" s="117" t="s">
        <v>320</v>
      </c>
      <c r="I73" s="117" t="s">
        <v>224</v>
      </c>
      <c r="J73" s="117" t="s">
        <v>225</v>
      </c>
      <c r="K73" s="117" t="s">
        <v>226</v>
      </c>
      <c r="L73" s="184" t="s">
        <v>316</v>
      </c>
      <c r="M73" s="184" t="s">
        <v>338</v>
      </c>
      <c r="N73" s="184" t="s">
        <v>343</v>
      </c>
      <c r="O73" s="39"/>
    </row>
    <row r="74" spans="1:18" ht="13.8" customHeight="1" x14ac:dyDescent="0.2">
      <c r="B74" s="151" t="s">
        <v>179</v>
      </c>
      <c r="C74" s="152" t="s">
        <v>310</v>
      </c>
      <c r="D74" s="153" t="s">
        <v>227</v>
      </c>
      <c r="E74" s="154">
        <v>80</v>
      </c>
      <c r="F74" s="35"/>
      <c r="G74" s="207">
        <f>F74*1.15</f>
        <v>0</v>
      </c>
      <c r="H74" s="207">
        <f>G74</f>
        <v>0</v>
      </c>
      <c r="I74" s="207"/>
      <c r="J74" s="207"/>
      <c r="K74" s="208">
        <f>H74*12</f>
        <v>0</v>
      </c>
      <c r="L74" s="209">
        <f>K74</f>
        <v>0</v>
      </c>
      <c r="M74" s="209">
        <f>L74*1.04</f>
        <v>0</v>
      </c>
      <c r="N74" s="209">
        <f>M74*1.04</f>
        <v>0</v>
      </c>
    </row>
    <row r="75" spans="1:18" ht="13.8" customHeight="1" x14ac:dyDescent="0.2">
      <c r="B75" s="151" t="s">
        <v>178</v>
      </c>
      <c r="C75" s="152" t="s">
        <v>310</v>
      </c>
      <c r="D75" s="153" t="s">
        <v>227</v>
      </c>
      <c r="E75" s="154">
        <v>80</v>
      </c>
      <c r="F75" s="35"/>
      <c r="G75" s="207">
        <f t="shared" ref="G75:G80" si="15">F75*1.15</f>
        <v>0</v>
      </c>
      <c r="H75" s="207">
        <f t="shared" ref="H75:H76" si="16">G75</f>
        <v>0</v>
      </c>
      <c r="I75" s="78"/>
      <c r="J75" s="78"/>
      <c r="K75" s="210">
        <f t="shared" ref="K75:K76" si="17">H75*12</f>
        <v>0</v>
      </c>
      <c r="L75" s="211">
        <f t="shared" ref="L75:L80" si="18">K75</f>
        <v>0</v>
      </c>
      <c r="M75" s="211">
        <f t="shared" ref="M75:N80" si="19">L75*1.04</f>
        <v>0</v>
      </c>
      <c r="N75" s="211" t="s">
        <v>344</v>
      </c>
    </row>
    <row r="76" spans="1:18" s="74" customFormat="1" ht="13.8" customHeight="1" x14ac:dyDescent="0.2">
      <c r="A76" s="41"/>
      <c r="B76" s="151" t="s">
        <v>177</v>
      </c>
      <c r="C76" s="152" t="s">
        <v>310</v>
      </c>
      <c r="D76" s="153" t="s">
        <v>228</v>
      </c>
      <c r="E76" s="154">
        <v>12</v>
      </c>
      <c r="F76" s="35"/>
      <c r="G76" s="207">
        <f t="shared" si="15"/>
        <v>0</v>
      </c>
      <c r="H76" s="207">
        <f t="shared" si="16"/>
        <v>0</v>
      </c>
      <c r="I76" s="78"/>
      <c r="J76" s="78"/>
      <c r="K76" s="210">
        <f t="shared" si="17"/>
        <v>0</v>
      </c>
      <c r="L76" s="211">
        <f t="shared" si="18"/>
        <v>0</v>
      </c>
      <c r="M76" s="211">
        <f t="shared" si="19"/>
        <v>0</v>
      </c>
      <c r="N76" s="211">
        <f t="shared" si="19"/>
        <v>0</v>
      </c>
    </row>
    <row r="77" spans="1:18" ht="13.8" customHeight="1" x14ac:dyDescent="0.2">
      <c r="A77" s="74"/>
      <c r="B77" s="155" t="s">
        <v>175</v>
      </c>
      <c r="C77" s="156" t="s">
        <v>11</v>
      </c>
      <c r="D77" s="156" t="s">
        <v>227</v>
      </c>
      <c r="E77" s="156">
        <v>600</v>
      </c>
      <c r="F77" s="35"/>
      <c r="G77" s="78">
        <f t="shared" si="15"/>
        <v>0</v>
      </c>
      <c r="H77" s="78"/>
      <c r="I77" s="78">
        <f>G77*4</f>
        <v>0</v>
      </c>
      <c r="J77" s="78"/>
      <c r="K77" s="210">
        <f>G77*4</f>
        <v>0</v>
      </c>
      <c r="L77" s="211">
        <f t="shared" si="18"/>
        <v>0</v>
      </c>
      <c r="M77" s="211">
        <f t="shared" si="19"/>
        <v>0</v>
      </c>
      <c r="N77" s="211">
        <f t="shared" si="19"/>
        <v>0</v>
      </c>
    </row>
    <row r="78" spans="1:18" ht="13.8" customHeight="1" x14ac:dyDescent="0.2">
      <c r="B78" s="157" t="s">
        <v>174</v>
      </c>
      <c r="C78" s="152" t="s">
        <v>309</v>
      </c>
      <c r="D78" s="152" t="s">
        <v>227</v>
      </c>
      <c r="E78" s="156">
        <v>1200</v>
      </c>
      <c r="F78" s="35"/>
      <c r="G78" s="78">
        <f>F78*1.15</f>
        <v>0</v>
      </c>
      <c r="H78" s="78"/>
      <c r="I78" s="78"/>
      <c r="J78" s="78">
        <f>G78*2</f>
        <v>0</v>
      </c>
      <c r="K78" s="210">
        <f>G78*2</f>
        <v>0</v>
      </c>
      <c r="L78" s="211">
        <f t="shared" si="18"/>
        <v>0</v>
      </c>
      <c r="M78" s="211">
        <f t="shared" si="19"/>
        <v>0</v>
      </c>
      <c r="N78" s="211">
        <f t="shared" si="19"/>
        <v>0</v>
      </c>
    </row>
    <row r="79" spans="1:18" ht="42.45" customHeight="1" x14ac:dyDescent="0.2">
      <c r="B79" s="155" t="s">
        <v>173</v>
      </c>
      <c r="C79" s="156" t="s">
        <v>309</v>
      </c>
      <c r="D79" s="156" t="s">
        <v>229</v>
      </c>
      <c r="E79" s="156">
        <v>16</v>
      </c>
      <c r="F79" s="35"/>
      <c r="G79" s="78">
        <f>F79*1.15</f>
        <v>0</v>
      </c>
      <c r="H79" s="78"/>
      <c r="I79" s="78"/>
      <c r="J79" s="78">
        <f>G79*2</f>
        <v>0</v>
      </c>
      <c r="K79" s="210">
        <f>G79*2</f>
        <v>0</v>
      </c>
      <c r="L79" s="212">
        <f t="shared" si="18"/>
        <v>0</v>
      </c>
      <c r="M79" s="212">
        <f t="shared" si="19"/>
        <v>0</v>
      </c>
      <c r="N79" s="212">
        <f t="shared" si="19"/>
        <v>0</v>
      </c>
    </row>
    <row r="80" spans="1:18" ht="13.8" customHeight="1" x14ac:dyDescent="0.2">
      <c r="B80" s="158" t="s">
        <v>176</v>
      </c>
      <c r="C80" s="152" t="s">
        <v>310</v>
      </c>
      <c r="D80" s="159" t="s">
        <v>227</v>
      </c>
      <c r="E80" s="159">
        <v>800</v>
      </c>
      <c r="F80" s="35"/>
      <c r="G80" s="213">
        <f t="shared" si="15"/>
        <v>0</v>
      </c>
      <c r="H80" s="213">
        <f>G80</f>
        <v>0</v>
      </c>
      <c r="I80" s="213"/>
      <c r="J80" s="213">
        <f>G80*12</f>
        <v>0</v>
      </c>
      <c r="K80" s="214">
        <f>H80*12</f>
        <v>0</v>
      </c>
      <c r="L80" s="211">
        <f t="shared" si="18"/>
        <v>0</v>
      </c>
      <c r="M80" s="211">
        <f t="shared" si="19"/>
        <v>0</v>
      </c>
      <c r="N80" s="211">
        <f t="shared" si="19"/>
        <v>0</v>
      </c>
    </row>
    <row r="81" spans="2:14" ht="19.2" customHeight="1" thickBot="1" x14ac:dyDescent="0.25">
      <c r="B81" s="201" t="s">
        <v>209</v>
      </c>
      <c r="C81" s="202"/>
      <c r="D81" s="203"/>
      <c r="E81" s="202"/>
      <c r="F81" s="204">
        <f>SUM(F74:F80)</f>
        <v>0</v>
      </c>
      <c r="G81" s="205">
        <f t="shared" ref="G81:N81" si="20">SUM(G74:G80)</f>
        <v>0</v>
      </c>
      <c r="H81" s="204">
        <f t="shared" si="20"/>
        <v>0</v>
      </c>
      <c r="I81" s="206">
        <f t="shared" si="20"/>
        <v>0</v>
      </c>
      <c r="J81" s="206">
        <f t="shared" si="20"/>
        <v>0</v>
      </c>
      <c r="K81" s="206">
        <f t="shared" si="20"/>
        <v>0</v>
      </c>
      <c r="L81" s="171">
        <f t="shared" si="20"/>
        <v>0</v>
      </c>
      <c r="M81" s="171">
        <f t="shared" si="20"/>
        <v>0</v>
      </c>
      <c r="N81" s="171">
        <f t="shared" si="20"/>
        <v>0</v>
      </c>
    </row>
    <row r="82" spans="2:14" ht="10.199999999999999" customHeight="1" x14ac:dyDescent="0.2">
      <c r="B82" s="37"/>
      <c r="C82" s="37"/>
      <c r="D82" s="37"/>
      <c r="E82" s="38"/>
      <c r="F82" s="39"/>
      <c r="G82" s="39"/>
      <c r="H82" s="39"/>
      <c r="I82" s="39"/>
      <c r="J82" s="39"/>
    </row>
    <row r="83" spans="2:14" ht="10.199999999999999" customHeight="1" x14ac:dyDescent="0.2">
      <c r="B83" s="79" t="s">
        <v>166</v>
      </c>
      <c r="C83" s="80"/>
      <c r="D83" s="80"/>
      <c r="F83" s="8" t="s">
        <v>167</v>
      </c>
      <c r="G83" s="8"/>
      <c r="H83" s="39"/>
      <c r="I83" s="39"/>
      <c r="J83" s="39"/>
    </row>
    <row r="84" spans="2:14" ht="36" customHeight="1" x14ac:dyDescent="0.2">
      <c r="B84" s="445" t="s">
        <v>168</v>
      </c>
      <c r="C84" s="445"/>
      <c r="D84" s="445"/>
      <c r="E84" s="446"/>
      <c r="F84" s="444"/>
      <c r="G84" s="444"/>
      <c r="H84" s="39"/>
      <c r="I84" s="39"/>
      <c r="J84" s="39"/>
    </row>
    <row r="85" spans="2:14" ht="33.6" customHeight="1" x14ac:dyDescent="0.2">
      <c r="B85" s="442" t="s">
        <v>169</v>
      </c>
      <c r="C85" s="442"/>
      <c r="D85" s="442"/>
      <c r="E85" s="443"/>
      <c r="F85" s="444"/>
      <c r="G85" s="444"/>
      <c r="H85" s="39"/>
      <c r="I85" s="39"/>
      <c r="J85" s="39"/>
    </row>
    <row r="86" spans="2:14" x14ac:dyDescent="0.2">
      <c r="B86" s="37" t="s">
        <v>319</v>
      </c>
      <c r="C86" s="37"/>
      <c r="D86" s="37"/>
      <c r="E86" s="38"/>
      <c r="F86" s="39"/>
      <c r="G86" s="39"/>
      <c r="H86" s="39"/>
      <c r="I86" s="39"/>
      <c r="J86" s="39"/>
    </row>
    <row r="87" spans="2:14" x14ac:dyDescent="0.2">
      <c r="B87" s="37"/>
      <c r="C87" s="37"/>
      <c r="D87" s="37"/>
      <c r="E87" s="38"/>
      <c r="F87" s="39"/>
      <c r="G87" s="39"/>
      <c r="H87" s="39"/>
      <c r="I87" s="39"/>
      <c r="J87" s="39"/>
    </row>
  </sheetData>
  <sheetProtection algorithmName="SHA-512" hashValue="KfXzjsmiucRv2Z+j/8YquabTfimKSF6RXcjr5qib9WpzwyxCHSX3if2WlfgXGXBye5Wn09/3wcSvovQ/5QQWew==" saltValue="+A9kY5w9D0/luoVX7K6a+Q==" spinCount="100000" sheet="1" formatCells="0" formatColumns="0" formatRows="0" insertColumns="0" insertRows="0" insertHyperlinks="0" deleteColumns="0" deleteRows="0" sort="0" autoFilter="0" pivotTables="0"/>
  <mergeCells count="15">
    <mergeCell ref="B2:M2"/>
    <mergeCell ref="B13:C13"/>
    <mergeCell ref="B40:K40"/>
    <mergeCell ref="B8:N8"/>
    <mergeCell ref="B32:I32"/>
    <mergeCell ref="B46:J46"/>
    <mergeCell ref="B54:K54"/>
    <mergeCell ref="F5:G5"/>
    <mergeCell ref="B85:E85"/>
    <mergeCell ref="F85:G85"/>
    <mergeCell ref="B84:E84"/>
    <mergeCell ref="F84:G84"/>
    <mergeCell ref="E69:G69"/>
    <mergeCell ref="B71:N71"/>
    <mergeCell ref="B72:N72"/>
  </mergeCells>
  <phoneticPr fontId="32" type="noConversion"/>
  <pageMargins left="0.23622047244094491" right="0.23622047244094491" top="0.74803149606299213" bottom="0.74803149606299213" header="0.31496062992125984" footer="0.31496062992125984"/>
  <pageSetup paperSize="8"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8"/>
  <sheetViews>
    <sheetView showGridLines="0" tabSelected="1" topLeftCell="A86" zoomScale="110" zoomScaleNormal="110" zoomScaleSheetLayoutView="80" workbookViewId="0">
      <selection activeCell="F86" sqref="F86 F88 F92:F101 F103:F119"/>
    </sheetView>
  </sheetViews>
  <sheetFormatPr defaultColWidth="8.77734375" defaultRowHeight="13.8" x14ac:dyDescent="0.3"/>
  <cols>
    <col min="1" max="1" width="8.6640625" style="279" customWidth="1"/>
    <col min="2" max="2" width="53.21875" style="84" customWidth="1"/>
    <col min="3" max="3" width="11.77734375" style="84" customWidth="1"/>
    <col min="4" max="4" width="14.44140625" style="84" customWidth="1"/>
    <col min="5" max="5" width="16" style="87" customWidth="1"/>
    <col min="6" max="6" width="15.6640625" style="87" customWidth="1"/>
    <col min="7" max="7" width="12.77734375" style="83" customWidth="1"/>
    <col min="8" max="8" width="14" style="83" customWidth="1"/>
    <col min="9" max="9" width="15.5546875" style="83" bestFit="1" customWidth="1"/>
    <col min="10" max="10" width="15.77734375" style="83" customWidth="1"/>
    <col min="11" max="11" width="15.109375" style="83" customWidth="1"/>
    <col min="12" max="12" width="19.44140625" style="83" customWidth="1"/>
    <col min="13" max="13" width="8.77734375" style="83"/>
    <col min="14" max="15" width="8.77734375" style="84"/>
    <col min="16" max="16" width="10.44140625" style="84" bestFit="1" customWidth="1"/>
    <col min="17" max="16384" width="8.77734375" style="84"/>
  </cols>
  <sheetData>
    <row r="1" spans="1:16" x14ac:dyDescent="0.3">
      <c r="A1" s="278" t="s">
        <v>62</v>
      </c>
      <c r="B1" s="82"/>
      <c r="C1" s="82"/>
      <c r="D1" s="82"/>
      <c r="E1" s="396"/>
      <c r="F1" s="396"/>
    </row>
    <row r="2" spans="1:16" ht="15.6" customHeight="1" thickBot="1" x14ac:dyDescent="0.35">
      <c r="A2" s="279" t="s">
        <v>63</v>
      </c>
      <c r="E2" s="397"/>
      <c r="F2" s="397"/>
    </row>
    <row r="3" spans="1:16" ht="15.6" customHeight="1" thickBot="1" x14ac:dyDescent="0.4">
      <c r="A3" s="200"/>
      <c r="B3" s="399" t="s">
        <v>157</v>
      </c>
      <c r="C3" s="400"/>
      <c r="D3" s="400"/>
      <c r="E3" s="400"/>
      <c r="F3" s="400"/>
      <c r="G3" s="400"/>
      <c r="H3" s="400"/>
      <c r="I3" s="400"/>
      <c r="J3" s="400"/>
      <c r="K3" s="400"/>
      <c r="L3" s="400"/>
      <c r="M3" s="400"/>
      <c r="N3" s="42"/>
      <c r="O3" s="42"/>
      <c r="P3" s="43"/>
    </row>
    <row r="4" spans="1:16" ht="15.6" customHeight="1" x14ac:dyDescent="0.3">
      <c r="A4" s="200"/>
      <c r="B4" s="44" t="s">
        <v>138</v>
      </c>
      <c r="C4" s="44"/>
      <c r="D4" s="45"/>
      <c r="E4" s="46"/>
      <c r="F4" s="46"/>
      <c r="G4" s="46"/>
      <c r="H4" s="46"/>
      <c r="I4" s="39"/>
      <c r="J4" s="39"/>
      <c r="K4" s="40"/>
      <c r="L4" s="40"/>
      <c r="M4" s="40"/>
      <c r="N4" s="41"/>
      <c r="O4" s="41"/>
      <c r="P4" s="41"/>
    </row>
    <row r="5" spans="1:16" ht="23.7" customHeight="1" x14ac:dyDescent="0.3">
      <c r="A5" s="280">
        <v>1</v>
      </c>
      <c r="B5" s="398" t="s">
        <v>241</v>
      </c>
      <c r="C5" s="398"/>
      <c r="D5" s="398"/>
      <c r="E5" s="398"/>
      <c r="F5" s="398"/>
      <c r="G5" s="398"/>
      <c r="H5" s="48"/>
      <c r="I5" s="39"/>
      <c r="J5" s="39"/>
      <c r="K5" s="40"/>
      <c r="L5" s="40"/>
      <c r="M5" s="40"/>
      <c r="N5" s="41"/>
      <c r="O5" s="41"/>
      <c r="P5" s="41"/>
    </row>
    <row r="6" spans="1:16" ht="34.200000000000003" customHeight="1" x14ac:dyDescent="0.3">
      <c r="A6" s="280">
        <v>2</v>
      </c>
      <c r="B6" s="401" t="s">
        <v>357</v>
      </c>
      <c r="C6" s="402"/>
      <c r="D6" s="402"/>
      <c r="E6" s="403"/>
      <c r="F6" s="47"/>
      <c r="G6" s="47"/>
      <c r="H6" s="48"/>
      <c r="I6" s="39"/>
      <c r="J6" s="39"/>
      <c r="K6" s="40"/>
      <c r="L6" s="40"/>
      <c r="M6" s="40"/>
      <c r="N6" s="41"/>
      <c r="O6" s="41"/>
      <c r="P6" s="41"/>
    </row>
    <row r="7" spans="1:16" ht="15.6" customHeight="1" thickBot="1" x14ac:dyDescent="0.35">
      <c r="A7" s="280">
        <v>3</v>
      </c>
      <c r="B7" s="49" t="s">
        <v>140</v>
      </c>
      <c r="C7" s="49"/>
      <c r="E7" s="84"/>
      <c r="F7" s="84"/>
      <c r="G7" s="84"/>
      <c r="H7" s="52"/>
      <c r="I7" s="39"/>
      <c r="J7" s="39"/>
      <c r="K7" s="40"/>
      <c r="L7" s="40"/>
      <c r="M7" s="40"/>
      <c r="N7" s="41"/>
      <c r="O7" s="41"/>
      <c r="P7" s="41"/>
    </row>
    <row r="8" spans="1:16" ht="14.4" thickBot="1" x14ac:dyDescent="0.35">
      <c r="A8" s="280">
        <v>4</v>
      </c>
      <c r="B8" s="49" t="s">
        <v>141</v>
      </c>
      <c r="C8" s="49"/>
      <c r="D8" s="52"/>
      <c r="E8" s="261"/>
      <c r="F8" s="262" t="s">
        <v>345</v>
      </c>
      <c r="G8" s="263"/>
      <c r="H8" s="52"/>
      <c r="I8" s="39"/>
      <c r="J8" s="39"/>
      <c r="K8" s="40"/>
      <c r="L8" s="40"/>
      <c r="M8" s="40"/>
      <c r="N8" s="41"/>
      <c r="O8" s="41"/>
      <c r="P8" s="41"/>
    </row>
    <row r="9" spans="1:16" ht="14.4" thickBot="1" x14ac:dyDescent="0.35">
      <c r="A9" s="280">
        <v>5</v>
      </c>
      <c r="B9" s="50" t="s">
        <v>365</v>
      </c>
      <c r="C9" s="37"/>
      <c r="D9" s="37"/>
      <c r="E9" s="38"/>
      <c r="F9" s="39"/>
      <c r="G9" s="39"/>
      <c r="H9" s="39"/>
      <c r="I9" s="39"/>
      <c r="J9" s="39"/>
      <c r="K9" s="40"/>
      <c r="L9" s="53"/>
      <c r="M9" s="53"/>
      <c r="N9" s="50"/>
      <c r="O9" s="41"/>
      <c r="P9" s="41"/>
    </row>
    <row r="10" spans="1:16" ht="16.2" customHeight="1" thickBot="1" x14ac:dyDescent="0.35">
      <c r="A10" s="200"/>
      <c r="B10" s="388" t="s">
        <v>375</v>
      </c>
      <c r="C10" s="389"/>
      <c r="D10" s="389"/>
      <c r="E10" s="389"/>
      <c r="F10" s="389"/>
      <c r="G10" s="389"/>
      <c r="H10" s="389"/>
      <c r="I10" s="389"/>
      <c r="J10" s="389"/>
      <c r="K10" s="389"/>
      <c r="L10" s="390"/>
      <c r="M10" s="41"/>
    </row>
    <row r="11" spans="1:16" ht="24.6" thickBot="1" x14ac:dyDescent="0.35">
      <c r="A11" s="52"/>
      <c r="B11" s="54" t="s">
        <v>1</v>
      </c>
      <c r="C11" s="55" t="s">
        <v>206</v>
      </c>
      <c r="D11" s="55" t="s">
        <v>207</v>
      </c>
      <c r="E11" s="56" t="s">
        <v>256</v>
      </c>
      <c r="F11" s="55" t="s">
        <v>323</v>
      </c>
      <c r="G11" s="57" t="s">
        <v>239</v>
      </c>
      <c r="H11" s="58" t="s">
        <v>144</v>
      </c>
      <c r="I11" s="59" t="s">
        <v>358</v>
      </c>
      <c r="J11" s="67" t="s">
        <v>316</v>
      </c>
      <c r="K11" s="67" t="s">
        <v>317</v>
      </c>
      <c r="L11" s="67" t="s">
        <v>318</v>
      </c>
      <c r="M11" s="84"/>
    </row>
    <row r="12" spans="1:16" ht="15" thickBot="1" x14ac:dyDescent="0.35">
      <c r="A12" s="52"/>
      <c r="B12" s="60" t="s">
        <v>274</v>
      </c>
      <c r="C12" s="61">
        <v>2</v>
      </c>
      <c r="D12" s="61">
        <v>8</v>
      </c>
      <c r="E12" s="31"/>
      <c r="F12" s="112">
        <f>E12*C12</f>
        <v>0</v>
      </c>
      <c r="G12" s="31"/>
      <c r="H12" s="32"/>
      <c r="I12" s="260">
        <f>SUM(F12+G12+H12)*1.15</f>
        <v>0</v>
      </c>
      <c r="J12" s="85">
        <f>I12*12</f>
        <v>0</v>
      </c>
      <c r="K12" s="85">
        <f>J12*1.04</f>
        <v>0</v>
      </c>
      <c r="L12" s="85">
        <f>K12*1.04</f>
        <v>0</v>
      </c>
      <c r="M12" s="84"/>
    </row>
    <row r="13" spans="1:16" ht="24" x14ac:dyDescent="0.3">
      <c r="A13" s="52"/>
      <c r="B13" s="86"/>
      <c r="C13" s="55" t="s">
        <v>240</v>
      </c>
      <c r="D13" s="87"/>
      <c r="E13" s="56" t="s">
        <v>322</v>
      </c>
      <c r="G13" s="56" t="s">
        <v>355</v>
      </c>
      <c r="H13" s="87"/>
      <c r="I13" s="59" t="s">
        <v>358</v>
      </c>
      <c r="J13" s="297" t="s">
        <v>316</v>
      </c>
      <c r="K13" s="297" t="s">
        <v>317</v>
      </c>
      <c r="L13" s="297" t="s">
        <v>318</v>
      </c>
      <c r="M13" s="84"/>
    </row>
    <row r="14" spans="1:16" ht="15" thickBot="1" x14ac:dyDescent="0.35">
      <c r="A14" s="52"/>
      <c r="B14" s="86" t="s">
        <v>321</v>
      </c>
      <c r="C14" s="88">
        <v>42</v>
      </c>
      <c r="D14" s="87"/>
      <c r="E14" s="268"/>
      <c r="F14" s="112">
        <f>E14*C14</f>
        <v>0</v>
      </c>
      <c r="G14" s="31"/>
      <c r="H14" s="87"/>
      <c r="I14" s="260">
        <f>SUM(F14+G14+H14)*1.15</f>
        <v>0</v>
      </c>
      <c r="J14" s="298">
        <f>I14*12</f>
        <v>0</v>
      </c>
      <c r="K14" s="85">
        <f>J14*1.04</f>
        <v>0</v>
      </c>
      <c r="L14" s="299">
        <f>K14*1.04</f>
        <v>0</v>
      </c>
      <c r="M14" s="84"/>
    </row>
    <row r="15" spans="1:16" ht="24.6" thickBot="1" x14ac:dyDescent="0.35">
      <c r="A15" s="52"/>
      <c r="B15" s="290"/>
      <c r="C15" s="55" t="s">
        <v>354</v>
      </c>
      <c r="D15" s="87"/>
      <c r="E15" s="56" t="s">
        <v>356</v>
      </c>
      <c r="G15" s="56" t="s">
        <v>355</v>
      </c>
      <c r="H15" s="87"/>
      <c r="I15" s="59" t="s">
        <v>374</v>
      </c>
      <c r="J15" s="67" t="s">
        <v>316</v>
      </c>
      <c r="K15" s="67" t="s">
        <v>317</v>
      </c>
      <c r="L15" s="67" t="s">
        <v>318</v>
      </c>
      <c r="M15" s="84"/>
    </row>
    <row r="16" spans="1:16" ht="15" thickBot="1" x14ac:dyDescent="0.35">
      <c r="A16" s="52"/>
      <c r="B16" s="293" t="s">
        <v>349</v>
      </c>
      <c r="C16" s="88">
        <v>15000</v>
      </c>
      <c r="D16" s="291"/>
      <c r="E16" s="268"/>
      <c r="F16" s="112">
        <f>E16*C16</f>
        <v>0</v>
      </c>
      <c r="G16" s="31"/>
      <c r="H16" s="87"/>
      <c r="I16" s="260">
        <f>SUM(F16+(G16)*3)*1.15</f>
        <v>0</v>
      </c>
      <c r="J16" s="85">
        <f>I16*4</f>
        <v>0</v>
      </c>
      <c r="K16" s="85">
        <f>J16*1.04</f>
        <v>0</v>
      </c>
      <c r="L16" s="85">
        <f>K16*1.04</f>
        <v>0</v>
      </c>
      <c r="M16" s="84"/>
    </row>
    <row r="17" spans="1:13" ht="15" thickBot="1" x14ac:dyDescent="0.35">
      <c r="A17" s="200"/>
      <c r="B17" s="258" t="s">
        <v>142</v>
      </c>
      <c r="C17" s="404"/>
      <c r="D17" s="405"/>
      <c r="E17" s="405"/>
      <c r="F17" s="405"/>
      <c r="G17" s="405"/>
      <c r="H17" s="405"/>
      <c r="I17" s="406"/>
      <c r="J17" s="259">
        <f>J12+J14</f>
        <v>0</v>
      </c>
      <c r="K17" s="259">
        <f t="shared" ref="K17:L17" si="0">K12+K14</f>
        <v>0</v>
      </c>
      <c r="L17" s="259">
        <f t="shared" si="0"/>
        <v>0</v>
      </c>
      <c r="M17" s="84"/>
    </row>
    <row r="18" spans="1:13" ht="14.4" thickBot="1" x14ac:dyDescent="0.35">
      <c r="A18" s="394"/>
      <c r="B18" s="395"/>
      <c r="C18" s="89"/>
      <c r="D18" s="89"/>
      <c r="E18" s="90"/>
      <c r="F18" s="91"/>
      <c r="G18" s="92"/>
      <c r="H18" s="93"/>
    </row>
    <row r="19" spans="1:13" ht="16.2" thickBot="1" x14ac:dyDescent="0.35">
      <c r="A19" s="281"/>
      <c r="B19" s="388" t="s">
        <v>143</v>
      </c>
      <c r="C19" s="389"/>
      <c r="D19" s="390"/>
      <c r="E19" s="83"/>
      <c r="F19" s="84"/>
      <c r="G19" s="84"/>
      <c r="H19" s="84"/>
      <c r="I19" s="84"/>
      <c r="J19" s="84"/>
      <c r="K19" s="84"/>
      <c r="L19" s="84"/>
      <c r="M19" s="84"/>
    </row>
    <row r="20" spans="1:13" ht="71.400000000000006" x14ac:dyDescent="0.3">
      <c r="A20" s="281"/>
      <c r="B20" s="54" t="s">
        <v>1</v>
      </c>
      <c r="C20" s="94" t="s">
        <v>372</v>
      </c>
      <c r="D20" s="94" t="s">
        <v>346</v>
      </c>
      <c r="E20" s="83"/>
      <c r="F20" s="83"/>
      <c r="K20" s="84"/>
      <c r="L20" s="84"/>
      <c r="M20" s="84"/>
    </row>
    <row r="21" spans="1:13" x14ac:dyDescent="0.3">
      <c r="A21" s="281"/>
      <c r="B21" s="95" t="s">
        <v>373</v>
      </c>
      <c r="C21" s="269"/>
      <c r="D21" s="270">
        <f>C21*1.15</f>
        <v>0</v>
      </c>
      <c r="E21" s="83"/>
      <c r="F21" s="83"/>
      <c r="K21" s="84"/>
      <c r="L21" s="84"/>
      <c r="M21" s="84"/>
    </row>
    <row r="22" spans="1:13" x14ac:dyDescent="0.3">
      <c r="A22" s="281"/>
      <c r="B22" s="95" t="s">
        <v>258</v>
      </c>
      <c r="C22" s="269"/>
      <c r="D22" s="270">
        <f>C22*1.15</f>
        <v>0</v>
      </c>
      <c r="E22" s="83"/>
      <c r="F22" s="83"/>
      <c r="H22" s="96"/>
      <c r="K22" s="84"/>
      <c r="L22" s="84"/>
      <c r="M22" s="84"/>
    </row>
    <row r="23" spans="1:13" ht="14.4" thickBot="1" x14ac:dyDescent="0.35">
      <c r="A23" s="281"/>
      <c r="B23" s="64"/>
      <c r="C23" s="271">
        <f>SUM(C21:C22)</f>
        <v>0</v>
      </c>
      <c r="D23" s="272">
        <f>SUM(D21:D22)</f>
        <v>0</v>
      </c>
      <c r="E23" s="83"/>
      <c r="F23" s="83"/>
      <c r="H23" s="96"/>
      <c r="K23" s="84"/>
      <c r="L23" s="84"/>
      <c r="M23" s="84"/>
    </row>
    <row r="24" spans="1:13" ht="14.4" thickTop="1" x14ac:dyDescent="0.3">
      <c r="A24" s="281"/>
      <c r="B24" s="98"/>
      <c r="C24" s="97"/>
      <c r="D24" s="40"/>
      <c r="E24" s="83"/>
      <c r="F24" s="83"/>
      <c r="K24" s="84"/>
      <c r="L24" s="84"/>
      <c r="M24" s="84"/>
    </row>
    <row r="25" spans="1:13" ht="7.8" customHeight="1" thickBot="1" x14ac:dyDescent="0.35">
      <c r="E25" s="84"/>
      <c r="F25" s="84"/>
      <c r="H25" s="84"/>
      <c r="I25" s="84"/>
      <c r="J25" s="84"/>
      <c r="K25" s="84"/>
      <c r="L25" s="84"/>
      <c r="M25" s="84"/>
    </row>
    <row r="26" spans="1:13" ht="55.8" customHeight="1" thickBot="1" x14ac:dyDescent="0.55000000000000004">
      <c r="A26" s="282" t="s">
        <v>328</v>
      </c>
      <c r="B26" s="391" t="s">
        <v>331</v>
      </c>
      <c r="C26" s="392"/>
      <c r="D26" s="393"/>
      <c r="E26" s="83"/>
      <c r="F26" s="84"/>
      <c r="G26" s="84"/>
      <c r="H26" s="84"/>
      <c r="I26" s="84"/>
      <c r="J26" s="84"/>
      <c r="K26" s="84"/>
      <c r="L26" s="84"/>
      <c r="M26" s="84"/>
    </row>
    <row r="27" spans="1:13" ht="20.399999999999999" x14ac:dyDescent="0.3">
      <c r="A27" s="283" t="s">
        <v>0</v>
      </c>
      <c r="B27" s="99" t="s">
        <v>1</v>
      </c>
      <c r="C27" s="100" t="s">
        <v>332</v>
      </c>
      <c r="D27" s="100" t="s">
        <v>204</v>
      </c>
      <c r="E27" s="83"/>
      <c r="F27" s="83"/>
      <c r="L27" s="84"/>
      <c r="M27" s="84"/>
    </row>
    <row r="28" spans="1:13" ht="15" customHeight="1" x14ac:dyDescent="0.3">
      <c r="A28" s="284">
        <v>1</v>
      </c>
      <c r="B28" s="101" t="s">
        <v>103</v>
      </c>
      <c r="C28" s="99">
        <f>'Landscape Measurements'!E31</f>
        <v>277912.51</v>
      </c>
      <c r="D28" s="102"/>
      <c r="E28" s="83"/>
      <c r="F28" s="83"/>
      <c r="L28" s="84"/>
      <c r="M28" s="84"/>
    </row>
    <row r="29" spans="1:13" ht="12.6" customHeight="1" x14ac:dyDescent="0.3">
      <c r="A29" s="284"/>
      <c r="B29" s="95" t="s">
        <v>2</v>
      </c>
      <c r="C29" s="103" t="s">
        <v>5</v>
      </c>
      <c r="D29" s="104">
        <v>1</v>
      </c>
      <c r="E29" s="83"/>
      <c r="F29" s="83"/>
      <c r="L29" s="84"/>
      <c r="M29" s="84"/>
    </row>
    <row r="30" spans="1:13" ht="14.4" customHeight="1" x14ac:dyDescent="0.3">
      <c r="A30" s="284"/>
      <c r="B30" s="95" t="s">
        <v>21</v>
      </c>
      <c r="C30" s="103" t="s">
        <v>4</v>
      </c>
      <c r="D30" s="104">
        <v>52</v>
      </c>
      <c r="E30" s="83"/>
      <c r="F30" s="83"/>
      <c r="L30" s="84"/>
      <c r="M30" s="84"/>
    </row>
    <row r="31" spans="1:13" ht="15.6" customHeight="1" x14ac:dyDescent="0.3">
      <c r="A31" s="284"/>
      <c r="B31" s="95" t="s">
        <v>15</v>
      </c>
      <c r="C31" s="103" t="s">
        <v>11</v>
      </c>
      <c r="D31" s="104">
        <v>4</v>
      </c>
      <c r="E31" s="83"/>
      <c r="F31" s="83"/>
      <c r="L31" s="84"/>
      <c r="M31" s="84"/>
    </row>
    <row r="32" spans="1:13" ht="15" customHeight="1" x14ac:dyDescent="0.3">
      <c r="A32" s="284"/>
      <c r="B32" s="95" t="s">
        <v>22</v>
      </c>
      <c r="C32" s="103" t="s">
        <v>3</v>
      </c>
      <c r="D32" s="104">
        <v>2</v>
      </c>
      <c r="E32" s="83"/>
      <c r="F32" s="83"/>
      <c r="L32" s="84"/>
      <c r="M32" s="84"/>
    </row>
    <row r="33" spans="1:13" ht="14.4" customHeight="1" x14ac:dyDescent="0.3">
      <c r="A33" s="284"/>
      <c r="B33" s="101" t="s">
        <v>104</v>
      </c>
      <c r="C33" s="99">
        <v>6800</v>
      </c>
      <c r="D33" s="102"/>
      <c r="E33" s="83"/>
      <c r="F33" s="83"/>
      <c r="K33" s="84"/>
      <c r="L33" s="84"/>
      <c r="M33" s="84"/>
    </row>
    <row r="34" spans="1:13" ht="16.2" customHeight="1" x14ac:dyDescent="0.3">
      <c r="A34" s="284">
        <v>2</v>
      </c>
      <c r="B34" s="95" t="s">
        <v>19</v>
      </c>
      <c r="C34" s="103" t="s">
        <v>5</v>
      </c>
      <c r="D34" s="104">
        <v>1</v>
      </c>
      <c r="E34" s="83"/>
      <c r="F34" s="83"/>
      <c r="L34" s="84"/>
      <c r="M34" s="84"/>
    </row>
    <row r="35" spans="1:13" ht="14.4" customHeight="1" x14ac:dyDescent="0.3">
      <c r="A35" s="284"/>
      <c r="B35" s="95" t="s">
        <v>194</v>
      </c>
      <c r="C35" s="103" t="s">
        <v>4</v>
      </c>
      <c r="D35" s="104">
        <v>70</v>
      </c>
      <c r="E35" s="83"/>
      <c r="F35" s="83"/>
      <c r="L35" s="84"/>
      <c r="M35" s="84"/>
    </row>
    <row r="36" spans="1:13" ht="14.4" customHeight="1" x14ac:dyDescent="0.3">
      <c r="A36" s="284"/>
      <c r="B36" s="95" t="s">
        <v>193</v>
      </c>
      <c r="C36" s="103" t="s">
        <v>64</v>
      </c>
      <c r="D36" s="104">
        <v>8</v>
      </c>
      <c r="E36" s="83"/>
      <c r="F36" s="83"/>
      <c r="L36" s="84"/>
      <c r="M36" s="84"/>
    </row>
    <row r="37" spans="1:13" ht="13.2" customHeight="1" x14ac:dyDescent="0.3">
      <c r="A37" s="284"/>
      <c r="B37" s="95" t="s">
        <v>380</v>
      </c>
      <c r="C37" s="103" t="s">
        <v>64</v>
      </c>
      <c r="D37" s="104">
        <v>8</v>
      </c>
      <c r="E37" s="83"/>
      <c r="F37" s="83"/>
      <c r="L37" s="84"/>
      <c r="M37" s="84"/>
    </row>
    <row r="38" spans="1:13" ht="13.2" customHeight="1" x14ac:dyDescent="0.3">
      <c r="A38" s="284"/>
      <c r="B38" s="95" t="s">
        <v>379</v>
      </c>
      <c r="C38" s="103"/>
      <c r="D38" s="104"/>
      <c r="E38" s="83"/>
      <c r="F38" s="83"/>
      <c r="L38" s="84"/>
      <c r="M38" s="84"/>
    </row>
    <row r="39" spans="1:13" ht="13.2" customHeight="1" x14ac:dyDescent="0.3">
      <c r="A39" s="284"/>
      <c r="B39" s="95"/>
      <c r="C39" s="103"/>
      <c r="D39" s="104"/>
      <c r="E39" s="83"/>
      <c r="F39" s="83"/>
      <c r="L39" s="84"/>
      <c r="M39" s="84"/>
    </row>
    <row r="40" spans="1:13" ht="15" customHeight="1" x14ac:dyDescent="0.3">
      <c r="A40" s="284">
        <v>3</v>
      </c>
      <c r="B40" s="101" t="s">
        <v>6</v>
      </c>
      <c r="C40" s="99">
        <v>5200</v>
      </c>
      <c r="D40" s="102"/>
      <c r="E40" s="83"/>
      <c r="F40" s="83"/>
      <c r="L40" s="84"/>
      <c r="M40" s="84"/>
    </row>
    <row r="41" spans="1:13" ht="15" customHeight="1" x14ac:dyDescent="0.3">
      <c r="A41" s="284"/>
      <c r="B41" s="95" t="s">
        <v>12</v>
      </c>
      <c r="C41" s="103" t="s">
        <v>5</v>
      </c>
      <c r="D41" s="104">
        <v>1</v>
      </c>
      <c r="E41" s="83"/>
      <c r="F41" s="83"/>
      <c r="L41" s="84"/>
      <c r="M41" s="84"/>
    </row>
    <row r="42" spans="1:13" ht="12.6" customHeight="1" x14ac:dyDescent="0.3">
      <c r="A42" s="284"/>
      <c r="B42" s="95" t="s">
        <v>7</v>
      </c>
      <c r="C42" s="103" t="s">
        <v>5</v>
      </c>
      <c r="D42" s="104">
        <v>1</v>
      </c>
      <c r="E42" s="83"/>
      <c r="F42" s="83"/>
      <c r="L42" s="84"/>
      <c r="M42" s="84"/>
    </row>
    <row r="43" spans="1:13" ht="12.6" customHeight="1" x14ac:dyDescent="0.3">
      <c r="A43" s="284"/>
      <c r="B43" s="95" t="s">
        <v>250</v>
      </c>
      <c r="C43" s="103" t="s">
        <v>5</v>
      </c>
      <c r="D43" s="104">
        <v>1</v>
      </c>
      <c r="E43" s="83"/>
      <c r="F43" s="83"/>
      <c r="L43" s="84"/>
      <c r="M43" s="84"/>
    </row>
    <row r="44" spans="1:13" ht="12.6" customHeight="1" x14ac:dyDescent="0.3">
      <c r="A44" s="284"/>
      <c r="B44" s="95" t="s">
        <v>18</v>
      </c>
      <c r="C44" s="103" t="s">
        <v>4</v>
      </c>
      <c r="D44" s="104">
        <v>52</v>
      </c>
      <c r="E44" s="83"/>
      <c r="F44" s="83"/>
      <c r="L44" s="84"/>
      <c r="M44" s="84"/>
    </row>
    <row r="45" spans="1:13" ht="13.2" customHeight="1" x14ac:dyDescent="0.3">
      <c r="A45" s="284"/>
      <c r="B45" s="95" t="s">
        <v>20</v>
      </c>
      <c r="C45" s="103" t="s">
        <v>5</v>
      </c>
      <c r="D45" s="104">
        <v>1</v>
      </c>
      <c r="E45" s="83"/>
      <c r="F45" s="83"/>
      <c r="L45" s="84"/>
      <c r="M45" s="84"/>
    </row>
    <row r="46" spans="1:13" ht="12.6" customHeight="1" x14ac:dyDescent="0.3">
      <c r="A46" s="284"/>
      <c r="B46" s="95" t="s">
        <v>105</v>
      </c>
      <c r="C46" s="103"/>
      <c r="D46" s="104"/>
      <c r="E46" s="83"/>
      <c r="F46" s="83"/>
      <c r="L46" s="84"/>
      <c r="M46" s="84"/>
    </row>
    <row r="47" spans="1:13" ht="12" customHeight="1" x14ac:dyDescent="0.3">
      <c r="A47" s="284">
        <v>4</v>
      </c>
      <c r="B47" s="101" t="s">
        <v>200</v>
      </c>
      <c r="C47" s="102"/>
      <c r="D47" s="102"/>
      <c r="E47" s="83"/>
      <c r="F47" s="83"/>
      <c r="L47" s="84"/>
      <c r="M47" s="84"/>
    </row>
    <row r="48" spans="1:13" ht="16.2" customHeight="1" x14ac:dyDescent="0.3">
      <c r="A48" s="284"/>
      <c r="B48" s="95" t="s">
        <v>65</v>
      </c>
      <c r="C48" s="103" t="s">
        <v>8</v>
      </c>
      <c r="D48" s="104">
        <v>12</v>
      </c>
      <c r="E48" s="83"/>
      <c r="F48" s="83"/>
      <c r="L48" s="84"/>
      <c r="M48" s="84"/>
    </row>
    <row r="49" spans="1:13" ht="14.4" customHeight="1" x14ac:dyDescent="0.3">
      <c r="A49" s="284"/>
      <c r="B49" s="95" t="s">
        <v>66</v>
      </c>
      <c r="C49" s="103" t="s">
        <v>8</v>
      </c>
      <c r="D49" s="104">
        <v>12</v>
      </c>
      <c r="E49" s="83"/>
      <c r="F49" s="83"/>
      <c r="L49" s="84"/>
      <c r="M49" s="84"/>
    </row>
    <row r="50" spans="1:13" ht="15.6" customHeight="1" x14ac:dyDescent="0.3">
      <c r="A50" s="284"/>
      <c r="B50" s="95" t="s">
        <v>23</v>
      </c>
      <c r="C50" s="103" t="s">
        <v>5</v>
      </c>
      <c r="D50" s="104">
        <v>2</v>
      </c>
      <c r="E50" s="105"/>
      <c r="F50" s="83"/>
      <c r="L50" s="84"/>
      <c r="M50" s="84"/>
    </row>
    <row r="51" spans="1:13" ht="15" customHeight="1" x14ac:dyDescent="0.3">
      <c r="A51" s="284"/>
      <c r="B51" s="95" t="s">
        <v>13</v>
      </c>
      <c r="C51" s="103"/>
      <c r="D51" s="104"/>
      <c r="E51" s="83"/>
      <c r="F51" s="83"/>
      <c r="L51" s="84"/>
      <c r="M51" s="84"/>
    </row>
    <row r="52" spans="1:13" ht="15" customHeight="1" x14ac:dyDescent="0.3">
      <c r="A52" s="284"/>
      <c r="B52" s="95" t="s">
        <v>185</v>
      </c>
      <c r="C52" s="103" t="s">
        <v>5</v>
      </c>
      <c r="D52" s="104">
        <v>1</v>
      </c>
      <c r="E52" s="83"/>
      <c r="F52" s="83"/>
      <c r="L52" s="84"/>
      <c r="M52" s="84"/>
    </row>
    <row r="53" spans="1:13" ht="13.2" customHeight="1" x14ac:dyDescent="0.3">
      <c r="A53" s="284"/>
      <c r="B53" s="95" t="s">
        <v>186</v>
      </c>
      <c r="C53" s="103" t="s">
        <v>5</v>
      </c>
      <c r="D53" s="104">
        <v>1</v>
      </c>
      <c r="E53" s="83"/>
      <c r="F53" s="83"/>
      <c r="L53" s="84"/>
      <c r="M53" s="84"/>
    </row>
    <row r="54" spans="1:13" ht="15.6" customHeight="1" x14ac:dyDescent="0.3">
      <c r="A54" s="284"/>
      <c r="B54" s="95" t="s">
        <v>187</v>
      </c>
      <c r="C54" s="103" t="s">
        <v>5</v>
      </c>
      <c r="D54" s="104">
        <v>1</v>
      </c>
      <c r="E54" s="83"/>
      <c r="F54" s="83"/>
      <c r="L54" s="84"/>
      <c r="M54" s="84"/>
    </row>
    <row r="55" spans="1:13" ht="15" customHeight="1" x14ac:dyDescent="0.3">
      <c r="A55" s="284"/>
      <c r="B55" s="95" t="s">
        <v>14</v>
      </c>
      <c r="C55" s="103" t="s">
        <v>4</v>
      </c>
      <c r="D55" s="104">
        <v>52</v>
      </c>
      <c r="E55" s="83"/>
      <c r="F55" s="83"/>
      <c r="L55" s="84"/>
      <c r="M55" s="84"/>
    </row>
    <row r="56" spans="1:13" ht="15" customHeight="1" x14ac:dyDescent="0.3">
      <c r="A56" s="284"/>
      <c r="B56" s="95"/>
      <c r="C56" s="103"/>
      <c r="D56" s="104"/>
      <c r="E56" s="83"/>
      <c r="F56" s="83"/>
      <c r="L56" s="84"/>
      <c r="M56" s="84"/>
    </row>
    <row r="57" spans="1:13" ht="19.2" customHeight="1" x14ac:dyDescent="0.3">
      <c r="A57" s="284">
        <v>5</v>
      </c>
      <c r="B57" s="101" t="s">
        <v>108</v>
      </c>
      <c r="C57" s="99">
        <v>1440</v>
      </c>
      <c r="D57" s="102"/>
      <c r="E57" s="83"/>
      <c r="F57" s="83"/>
      <c r="L57" s="84"/>
      <c r="M57" s="84"/>
    </row>
    <row r="58" spans="1:13" ht="15.6" customHeight="1" x14ac:dyDescent="0.3">
      <c r="A58" s="285"/>
      <c r="B58" s="95" t="s">
        <v>109</v>
      </c>
      <c r="C58" s="103" t="s">
        <v>8</v>
      </c>
      <c r="D58" s="104">
        <v>12</v>
      </c>
      <c r="E58" s="83"/>
      <c r="F58" s="83"/>
      <c r="L58" s="84"/>
      <c r="M58" s="84"/>
    </row>
    <row r="59" spans="1:13" ht="23.4" customHeight="1" x14ac:dyDescent="0.3">
      <c r="A59" s="285"/>
      <c r="B59" s="106" t="s">
        <v>110</v>
      </c>
      <c r="C59" s="103" t="s">
        <v>111</v>
      </c>
      <c r="D59" s="104">
        <v>52</v>
      </c>
      <c r="E59" s="83"/>
      <c r="F59" s="83"/>
      <c r="L59" s="84"/>
      <c r="M59" s="84"/>
    </row>
    <row r="60" spans="1:13" ht="23.4" customHeight="1" x14ac:dyDescent="0.3">
      <c r="A60" s="285"/>
      <c r="B60" s="106" t="s">
        <v>381</v>
      </c>
      <c r="C60" s="103" t="s">
        <v>111</v>
      </c>
      <c r="D60" s="104">
        <v>52</v>
      </c>
      <c r="E60" s="83"/>
      <c r="F60" s="83"/>
      <c r="L60" s="84"/>
      <c r="M60" s="84"/>
    </row>
    <row r="61" spans="1:13" ht="14.4" customHeight="1" x14ac:dyDescent="0.3">
      <c r="A61" s="285"/>
      <c r="B61" s="95"/>
      <c r="C61" s="103"/>
      <c r="D61" s="104"/>
      <c r="E61" s="83"/>
      <c r="F61" s="83"/>
      <c r="L61" s="84"/>
      <c r="M61" s="84"/>
    </row>
    <row r="62" spans="1:13" ht="17.399999999999999" customHeight="1" x14ac:dyDescent="0.3">
      <c r="A62" s="285">
        <v>6</v>
      </c>
      <c r="B62" s="101" t="s">
        <v>9</v>
      </c>
      <c r="C62" s="99"/>
      <c r="D62" s="102"/>
      <c r="E62" s="83"/>
      <c r="F62" s="83"/>
      <c r="L62" s="84"/>
      <c r="M62" s="84"/>
    </row>
    <row r="63" spans="1:13" ht="19.2" customHeight="1" x14ac:dyDescent="0.3">
      <c r="A63" s="285"/>
      <c r="B63" s="95" t="s">
        <v>67</v>
      </c>
      <c r="C63" s="103" t="s">
        <v>4</v>
      </c>
      <c r="D63" s="104">
        <v>52</v>
      </c>
      <c r="E63" s="105"/>
      <c r="F63" s="83"/>
      <c r="L63" s="84"/>
      <c r="M63" s="84"/>
    </row>
    <row r="64" spans="1:13" ht="14.4" customHeight="1" x14ac:dyDescent="0.3">
      <c r="A64" s="285"/>
      <c r="B64" s="95" t="s">
        <v>10</v>
      </c>
      <c r="C64" s="103" t="s">
        <v>5</v>
      </c>
      <c r="D64" s="104">
        <v>1</v>
      </c>
      <c r="E64" s="83"/>
      <c r="F64" s="83"/>
      <c r="L64" s="84"/>
      <c r="M64" s="84"/>
    </row>
    <row r="65" spans="1:13" ht="16.2" customHeight="1" x14ac:dyDescent="0.3">
      <c r="A65" s="285"/>
      <c r="B65" s="95" t="s">
        <v>29</v>
      </c>
      <c r="C65" s="103" t="s">
        <v>4</v>
      </c>
      <c r="D65" s="104">
        <v>52</v>
      </c>
      <c r="E65" s="83"/>
      <c r="F65" s="83"/>
      <c r="L65" s="84"/>
      <c r="M65" s="84"/>
    </row>
    <row r="66" spans="1:13" ht="18" customHeight="1" x14ac:dyDescent="0.3">
      <c r="A66" s="285"/>
      <c r="B66" s="95" t="s">
        <v>205</v>
      </c>
      <c r="C66" s="103" t="s">
        <v>5</v>
      </c>
      <c r="D66" s="104">
        <v>4</v>
      </c>
      <c r="E66" s="83"/>
      <c r="F66" s="83"/>
      <c r="L66" s="84"/>
      <c r="M66" s="84"/>
    </row>
    <row r="67" spans="1:13" ht="15.6" customHeight="1" x14ac:dyDescent="0.3">
      <c r="A67" s="285"/>
      <c r="B67" s="95" t="s">
        <v>85</v>
      </c>
      <c r="C67" s="103" t="s">
        <v>329</v>
      </c>
      <c r="D67" s="104">
        <v>52</v>
      </c>
      <c r="E67" s="83"/>
      <c r="F67" s="83"/>
      <c r="L67" s="84"/>
      <c r="M67" s="84"/>
    </row>
    <row r="68" spans="1:13" ht="15.6" customHeight="1" x14ac:dyDescent="0.3">
      <c r="A68" s="285"/>
      <c r="B68" s="95"/>
      <c r="C68" s="103"/>
      <c r="D68" s="104"/>
      <c r="E68" s="83"/>
      <c r="F68" s="83"/>
      <c r="G68"/>
      <c r="L68" s="84"/>
      <c r="M68" s="84"/>
    </row>
    <row r="69" spans="1:13" ht="15.6" customHeight="1" x14ac:dyDescent="0.3">
      <c r="A69" s="285">
        <v>7</v>
      </c>
      <c r="B69" s="101" t="s">
        <v>378</v>
      </c>
      <c r="C69" s="99">
        <f>'Landscape Measurements'!E21</f>
        <v>11342.7</v>
      </c>
      <c r="D69" s="102"/>
      <c r="E69" s="83"/>
      <c r="F69" s="83"/>
      <c r="L69" s="84"/>
      <c r="M69" s="84"/>
    </row>
    <row r="70" spans="1:13" ht="15.6" customHeight="1" x14ac:dyDescent="0.3">
      <c r="A70" s="285"/>
      <c r="B70" s="95" t="s">
        <v>24</v>
      </c>
      <c r="C70" s="103" t="s">
        <v>4</v>
      </c>
      <c r="D70" s="104">
        <v>52</v>
      </c>
      <c r="E70" s="83"/>
      <c r="F70" s="83"/>
      <c r="L70" s="84"/>
      <c r="M70" s="84"/>
    </row>
    <row r="71" spans="1:13" ht="13.2" customHeight="1" x14ac:dyDescent="0.3">
      <c r="A71" s="285"/>
      <c r="B71" s="95" t="s">
        <v>25</v>
      </c>
      <c r="C71" s="103" t="s">
        <v>8</v>
      </c>
      <c r="D71" s="104">
        <v>12</v>
      </c>
      <c r="E71" s="83"/>
      <c r="F71" s="83"/>
      <c r="L71" s="84"/>
      <c r="M71" s="84"/>
    </row>
    <row r="72" spans="1:13" ht="15" customHeight="1" x14ac:dyDescent="0.3">
      <c r="A72" s="285"/>
      <c r="B72" s="95" t="s">
        <v>26</v>
      </c>
      <c r="C72" s="103" t="s">
        <v>8</v>
      </c>
      <c r="D72" s="104">
        <v>12</v>
      </c>
      <c r="E72" s="83"/>
      <c r="F72" s="83"/>
      <c r="L72" s="84"/>
      <c r="M72" s="84"/>
    </row>
    <row r="73" spans="1:13" ht="16.2" customHeight="1" x14ac:dyDescent="0.3">
      <c r="A73" s="285">
        <v>8</v>
      </c>
      <c r="B73" s="101" t="s">
        <v>27</v>
      </c>
      <c r="C73" s="103"/>
      <c r="D73" s="104"/>
      <c r="E73" s="83"/>
      <c r="F73" s="83"/>
      <c r="L73" s="84"/>
      <c r="M73" s="84"/>
    </row>
    <row r="74" spans="1:13" ht="32.4" customHeight="1" x14ac:dyDescent="0.3">
      <c r="A74" s="285"/>
      <c r="B74" s="107" t="s">
        <v>68</v>
      </c>
      <c r="C74" s="103" t="s">
        <v>4</v>
      </c>
      <c r="D74" s="104">
        <v>12</v>
      </c>
      <c r="E74" s="83"/>
      <c r="F74" s="83"/>
      <c r="L74" s="84"/>
      <c r="M74" s="84"/>
    </row>
    <row r="75" spans="1:13" ht="15.6" customHeight="1" thickBot="1" x14ac:dyDescent="0.35">
      <c r="A75" s="286"/>
      <c r="B75" s="108" t="s">
        <v>28</v>
      </c>
      <c r="C75" s="103" t="s">
        <v>330</v>
      </c>
      <c r="D75" s="109">
        <v>12</v>
      </c>
      <c r="E75" s="83"/>
      <c r="F75" s="83"/>
      <c r="L75" s="84"/>
      <c r="M75" s="84"/>
    </row>
    <row r="76" spans="1:13" ht="15.6" customHeight="1" x14ac:dyDescent="0.3">
      <c r="A76" s="200"/>
      <c r="B76" s="37"/>
      <c r="C76" s="36"/>
      <c r="D76" s="36"/>
      <c r="E76" s="83"/>
      <c r="F76" s="83"/>
      <c r="L76" s="84"/>
      <c r="M76" s="84"/>
    </row>
    <row r="77" spans="1:13" ht="15.6" customHeight="1" thickBot="1" x14ac:dyDescent="0.35">
      <c r="A77" s="200"/>
      <c r="B77" s="37"/>
      <c r="C77" s="36"/>
      <c r="D77" s="36"/>
      <c r="E77" s="83"/>
      <c r="F77" s="83"/>
      <c r="L77" s="84"/>
      <c r="M77" s="84"/>
    </row>
    <row r="78" spans="1:13" ht="15.6" customHeight="1" thickBot="1" x14ac:dyDescent="0.35">
      <c r="A78" s="264"/>
      <c r="B78" s="391" t="s">
        <v>362</v>
      </c>
      <c r="C78" s="392"/>
      <c r="D78" s="407"/>
      <c r="E78" s="407"/>
      <c r="F78" s="407"/>
      <c r="G78" s="392"/>
      <c r="H78" s="392"/>
      <c r="I78" s="393"/>
      <c r="L78" s="84"/>
      <c r="M78" s="84"/>
    </row>
    <row r="79" spans="1:13" ht="26.4" customHeight="1" thickBot="1" x14ac:dyDescent="0.35">
      <c r="A79" s="264"/>
      <c r="B79" s="265"/>
      <c r="C79" s="134" t="s">
        <v>159</v>
      </c>
      <c r="D79" s="144" t="s">
        <v>170</v>
      </c>
      <c r="E79" s="146" t="s">
        <v>282</v>
      </c>
      <c r="F79" s="146" t="s">
        <v>334</v>
      </c>
      <c r="G79" s="295" t="s">
        <v>316</v>
      </c>
      <c r="H79" s="67" t="s">
        <v>317</v>
      </c>
      <c r="I79" s="67" t="s">
        <v>318</v>
      </c>
      <c r="L79" s="84"/>
      <c r="M79" s="84"/>
    </row>
    <row r="80" spans="1:13" ht="15.6" customHeight="1" x14ac:dyDescent="0.3">
      <c r="A80" s="264"/>
      <c r="B80" s="95" t="s">
        <v>333</v>
      </c>
      <c r="C80" s="110">
        <v>16400</v>
      </c>
      <c r="D80" s="275">
        <v>3</v>
      </c>
      <c r="E80" s="273"/>
      <c r="F80" s="266">
        <f>(E80*C80)*1.15</f>
        <v>0</v>
      </c>
      <c r="G80" s="267">
        <f>F80</f>
        <v>0</v>
      </c>
      <c r="H80" s="267">
        <f>G80*1.04</f>
        <v>0</v>
      </c>
      <c r="I80" s="267">
        <f>H80*1.04</f>
        <v>0</v>
      </c>
      <c r="L80" s="84"/>
      <c r="M80" s="84"/>
    </row>
    <row r="81" spans="1:13" ht="15.6" customHeight="1" thickBot="1" x14ac:dyDescent="0.35">
      <c r="A81" s="200"/>
      <c r="B81" s="62" t="s">
        <v>142</v>
      </c>
      <c r="C81" s="36"/>
      <c r="D81" s="36"/>
      <c r="E81" s="83"/>
      <c r="F81" s="83"/>
      <c r="L81" s="84"/>
      <c r="M81" s="84"/>
    </row>
    <row r="82" spans="1:13" ht="17.399999999999999" customHeight="1" thickBot="1" x14ac:dyDescent="0.35">
      <c r="A82" s="200"/>
      <c r="B82" s="37"/>
      <c r="C82" s="37"/>
      <c r="D82" s="37"/>
      <c r="E82" s="83"/>
      <c r="F82" s="83"/>
      <c r="L82" s="84"/>
      <c r="M82" s="84"/>
    </row>
    <row r="83" spans="1:13" ht="15.6" customHeight="1" thickBot="1" x14ac:dyDescent="0.35">
      <c r="A83" s="287"/>
      <c r="B83" s="391" t="s">
        <v>364</v>
      </c>
      <c r="C83" s="392"/>
      <c r="D83" s="392"/>
      <c r="E83" s="392"/>
      <c r="F83" s="393"/>
    </row>
    <row r="84" spans="1:13" ht="15" customHeight="1" x14ac:dyDescent="0.3">
      <c r="A84" s="200"/>
      <c r="B84" s="296" t="s">
        <v>257</v>
      </c>
      <c r="C84" s="296">
        <f>'Landscape Measurements'!E21+'Landscape Measurements'!E23+'Landscape Measurements'!E29</f>
        <v>16336.7</v>
      </c>
      <c r="D84" s="110"/>
      <c r="E84" s="110"/>
      <c r="F84" s="110"/>
    </row>
    <row r="85" spans="1:13" ht="15" customHeight="1" x14ac:dyDescent="0.3">
      <c r="A85" s="200"/>
      <c r="B85" s="95"/>
      <c r="C85" s="99" t="s">
        <v>275</v>
      </c>
      <c r="D85" s="99" t="s">
        <v>276</v>
      </c>
      <c r="E85" s="99" t="s">
        <v>278</v>
      </c>
      <c r="F85" s="99" t="s">
        <v>277</v>
      </c>
    </row>
    <row r="86" spans="1:13" ht="17.399999999999999" customHeight="1" x14ac:dyDescent="0.3">
      <c r="A86" s="200"/>
      <c r="B86" s="95" t="s">
        <v>348</v>
      </c>
      <c r="C86" s="95" t="s">
        <v>363</v>
      </c>
      <c r="D86" s="95" t="s">
        <v>80</v>
      </c>
      <c r="E86" s="274"/>
      <c r="F86" s="276">
        <f>E86*1.15</f>
        <v>0</v>
      </c>
    </row>
    <row r="87" spans="1:13" ht="18.600000000000001" customHeight="1" x14ac:dyDescent="0.3">
      <c r="A87" s="288"/>
      <c r="B87" s="99" t="s">
        <v>199</v>
      </c>
      <c r="C87" s="99" t="s">
        <v>275</v>
      </c>
      <c r="D87" s="99" t="s">
        <v>276</v>
      </c>
      <c r="E87" s="99" t="s">
        <v>278</v>
      </c>
      <c r="F87" s="99" t="s">
        <v>277</v>
      </c>
    </row>
    <row r="88" spans="1:13" ht="24.6" customHeight="1" x14ac:dyDescent="0.3">
      <c r="A88" s="200"/>
      <c r="B88" s="107" t="s">
        <v>264</v>
      </c>
      <c r="C88" s="95" t="s">
        <v>279</v>
      </c>
      <c r="D88" s="95" t="s">
        <v>80</v>
      </c>
      <c r="E88" s="274"/>
      <c r="F88" s="277">
        <f>E88*1.15</f>
        <v>0</v>
      </c>
    </row>
    <row r="89" spans="1:13" ht="24.6" customHeight="1" x14ac:dyDescent="0.3">
      <c r="A89" s="200"/>
      <c r="B89" s="107" t="s">
        <v>384</v>
      </c>
      <c r="C89" s="95" t="s">
        <v>382</v>
      </c>
      <c r="D89" s="95" t="s">
        <v>383</v>
      </c>
      <c r="E89" s="274"/>
      <c r="F89" s="277"/>
    </row>
    <row r="90" spans="1:13" ht="24.6" customHeight="1" x14ac:dyDescent="0.3">
      <c r="A90" s="200"/>
      <c r="B90" s="107" t="s">
        <v>385</v>
      </c>
      <c r="C90" s="95" t="s">
        <v>382</v>
      </c>
      <c r="D90" s="95" t="s">
        <v>383</v>
      </c>
      <c r="E90" s="274"/>
      <c r="F90" s="277"/>
    </row>
    <row r="91" spans="1:13" ht="24.6" customHeight="1" x14ac:dyDescent="0.3">
      <c r="A91" s="200"/>
      <c r="B91" s="160" t="s">
        <v>280</v>
      </c>
      <c r="C91" s="99" t="s">
        <v>275</v>
      </c>
      <c r="D91" s="99" t="s">
        <v>276</v>
      </c>
      <c r="E91" s="99" t="s">
        <v>278</v>
      </c>
      <c r="F91" s="99" t="s">
        <v>277</v>
      </c>
    </row>
    <row r="92" spans="1:13" ht="17.399999999999999" customHeight="1" x14ac:dyDescent="0.3">
      <c r="A92" s="200"/>
      <c r="B92" s="95" t="s">
        <v>298</v>
      </c>
      <c r="C92" s="95" t="s">
        <v>300</v>
      </c>
      <c r="D92" s="95" t="s">
        <v>80</v>
      </c>
      <c r="E92" s="274"/>
      <c r="F92" s="277">
        <f t="shared" ref="F92:F101" si="1">E92*1.15</f>
        <v>0</v>
      </c>
      <c r="M92" s="84"/>
    </row>
    <row r="93" spans="1:13" ht="17.399999999999999" customHeight="1" x14ac:dyDescent="0.3">
      <c r="A93" s="200"/>
      <c r="B93" s="95" t="s">
        <v>299</v>
      </c>
      <c r="C93" s="95" t="s">
        <v>300</v>
      </c>
      <c r="D93" s="95" t="s">
        <v>80</v>
      </c>
      <c r="E93" s="274"/>
      <c r="F93" s="277">
        <f t="shared" si="1"/>
        <v>0</v>
      </c>
      <c r="M93" s="84"/>
    </row>
    <row r="94" spans="1:13" ht="17.399999999999999" customHeight="1" x14ac:dyDescent="0.3">
      <c r="A94" s="200"/>
      <c r="B94" s="95" t="s">
        <v>301</v>
      </c>
      <c r="C94" s="95" t="s">
        <v>300</v>
      </c>
      <c r="D94" s="95" t="s">
        <v>80</v>
      </c>
      <c r="E94" s="274"/>
      <c r="F94" s="277">
        <f t="shared" si="1"/>
        <v>0</v>
      </c>
      <c r="M94" s="84"/>
    </row>
    <row r="95" spans="1:13" ht="17.399999999999999" customHeight="1" x14ac:dyDescent="0.3">
      <c r="A95" s="200"/>
      <c r="B95" s="95" t="s">
        <v>302</v>
      </c>
      <c r="C95" s="95" t="s">
        <v>300</v>
      </c>
      <c r="D95" s="95" t="s">
        <v>80</v>
      </c>
      <c r="E95" s="274"/>
      <c r="F95" s="277">
        <f t="shared" si="1"/>
        <v>0</v>
      </c>
      <c r="M95" s="84"/>
    </row>
    <row r="96" spans="1:13" ht="17.399999999999999" customHeight="1" x14ac:dyDescent="0.3">
      <c r="A96" s="200"/>
      <c r="B96" s="95" t="s">
        <v>303</v>
      </c>
      <c r="C96" s="95" t="s">
        <v>300</v>
      </c>
      <c r="D96" s="95" t="s">
        <v>80</v>
      </c>
      <c r="E96" s="274"/>
      <c r="F96" s="277">
        <f t="shared" si="1"/>
        <v>0</v>
      </c>
      <c r="M96" s="84"/>
    </row>
    <row r="97" spans="1:13" ht="17.399999999999999" customHeight="1" x14ac:dyDescent="0.3">
      <c r="A97" s="200"/>
      <c r="B97" s="95" t="s">
        <v>304</v>
      </c>
      <c r="C97" s="95" t="s">
        <v>300</v>
      </c>
      <c r="D97" s="95" t="s">
        <v>80</v>
      </c>
      <c r="E97" s="274"/>
      <c r="F97" s="277">
        <f t="shared" si="1"/>
        <v>0</v>
      </c>
      <c r="M97" s="84"/>
    </row>
    <row r="98" spans="1:13" ht="17.399999999999999" customHeight="1" x14ac:dyDescent="0.3">
      <c r="A98" s="200"/>
      <c r="B98" s="95" t="s">
        <v>306</v>
      </c>
      <c r="C98" s="95" t="s">
        <v>300</v>
      </c>
      <c r="D98" s="95" t="s">
        <v>80</v>
      </c>
      <c r="E98" s="274"/>
      <c r="F98" s="277">
        <f t="shared" si="1"/>
        <v>0</v>
      </c>
      <c r="M98" s="84"/>
    </row>
    <row r="99" spans="1:13" ht="17.399999999999999" customHeight="1" x14ac:dyDescent="0.3">
      <c r="A99" s="200"/>
      <c r="B99" s="95" t="s">
        <v>307</v>
      </c>
      <c r="C99" s="95" t="s">
        <v>300</v>
      </c>
      <c r="D99" s="95" t="s">
        <v>80</v>
      </c>
      <c r="E99" s="274"/>
      <c r="F99" s="277">
        <f t="shared" si="1"/>
        <v>0</v>
      </c>
      <c r="M99" s="84"/>
    </row>
    <row r="100" spans="1:13" ht="17.399999999999999" customHeight="1" x14ac:dyDescent="0.3">
      <c r="A100" s="200"/>
      <c r="B100" s="95" t="s">
        <v>308</v>
      </c>
      <c r="C100" s="95" t="s">
        <v>300</v>
      </c>
      <c r="D100" s="95" t="s">
        <v>80</v>
      </c>
      <c r="E100" s="274"/>
      <c r="F100" s="277">
        <f t="shared" si="1"/>
        <v>0</v>
      </c>
      <c r="M100" s="84"/>
    </row>
    <row r="101" spans="1:13" ht="17.399999999999999" customHeight="1" x14ac:dyDescent="0.3">
      <c r="A101" s="200"/>
      <c r="B101" s="95" t="s">
        <v>305</v>
      </c>
      <c r="C101" s="95" t="s">
        <v>300</v>
      </c>
      <c r="D101" s="95" t="s">
        <v>80</v>
      </c>
      <c r="E101" s="274"/>
      <c r="F101" s="277">
        <f t="shared" si="1"/>
        <v>0</v>
      </c>
      <c r="M101" s="84"/>
    </row>
    <row r="102" spans="1:13" ht="16.2" customHeight="1" x14ac:dyDescent="0.3">
      <c r="A102" s="200"/>
      <c r="B102" s="160" t="s">
        <v>281</v>
      </c>
      <c r="C102" s="99" t="s">
        <v>275</v>
      </c>
      <c r="D102" s="99" t="s">
        <v>276</v>
      </c>
      <c r="E102" s="99" t="s">
        <v>278</v>
      </c>
      <c r="F102" s="99" t="s">
        <v>277</v>
      </c>
      <c r="M102" s="84"/>
    </row>
    <row r="103" spans="1:13" ht="18" customHeight="1" x14ac:dyDescent="0.3">
      <c r="A103" s="200"/>
      <c r="B103" s="95" t="s">
        <v>198</v>
      </c>
      <c r="C103" s="95" t="s">
        <v>227</v>
      </c>
      <c r="D103" s="95" t="s">
        <v>80</v>
      </c>
      <c r="E103" s="274"/>
      <c r="F103" s="277">
        <f t="shared" ref="F103:F119" si="2">E103*1.15</f>
        <v>0</v>
      </c>
      <c r="M103" s="84"/>
    </row>
    <row r="104" spans="1:13" ht="15.6" customHeight="1" x14ac:dyDescent="0.3">
      <c r="B104" s="95" t="s">
        <v>188</v>
      </c>
      <c r="C104" s="95" t="s">
        <v>227</v>
      </c>
      <c r="D104" s="95" t="s">
        <v>80</v>
      </c>
      <c r="E104" s="274"/>
      <c r="F104" s="277">
        <f t="shared" si="2"/>
        <v>0</v>
      </c>
      <c r="M104" s="84"/>
    </row>
    <row r="105" spans="1:13" ht="15.6" customHeight="1" x14ac:dyDescent="0.3">
      <c r="A105" s="200"/>
      <c r="B105" s="95" t="s">
        <v>106</v>
      </c>
      <c r="C105" s="95" t="s">
        <v>227</v>
      </c>
      <c r="D105" s="95" t="s">
        <v>80</v>
      </c>
      <c r="E105" s="274"/>
      <c r="F105" s="277">
        <f t="shared" si="2"/>
        <v>0</v>
      </c>
      <c r="M105" s="84"/>
    </row>
    <row r="106" spans="1:13" ht="16.2" customHeight="1" x14ac:dyDescent="0.3">
      <c r="A106" s="200"/>
      <c r="B106" s="95" t="s">
        <v>181</v>
      </c>
      <c r="C106" s="95" t="s">
        <v>227</v>
      </c>
      <c r="D106" s="95" t="s">
        <v>80</v>
      </c>
      <c r="E106" s="274"/>
      <c r="F106" s="277">
        <f t="shared" si="2"/>
        <v>0</v>
      </c>
      <c r="M106" s="84"/>
    </row>
    <row r="107" spans="1:13" ht="17.399999999999999" customHeight="1" x14ac:dyDescent="0.3">
      <c r="A107" s="200"/>
      <c r="B107" s="95" t="s">
        <v>70</v>
      </c>
      <c r="C107" s="95" t="s">
        <v>71</v>
      </c>
      <c r="D107" s="95" t="s">
        <v>80</v>
      </c>
      <c r="E107" s="274"/>
      <c r="F107" s="277">
        <f t="shared" si="2"/>
        <v>0</v>
      </c>
      <c r="G107" s="105"/>
      <c r="M107" s="84"/>
    </row>
    <row r="108" spans="1:13" ht="14.4" customHeight="1" x14ac:dyDescent="0.3">
      <c r="A108" s="200"/>
      <c r="B108" s="95" t="s">
        <v>183</v>
      </c>
      <c r="C108" s="95" t="s">
        <v>192</v>
      </c>
      <c r="D108" s="95" t="s">
        <v>80</v>
      </c>
      <c r="E108" s="274"/>
      <c r="F108" s="277">
        <f t="shared" si="2"/>
        <v>0</v>
      </c>
      <c r="G108" s="105"/>
      <c r="H108" s="111"/>
    </row>
    <row r="109" spans="1:13" ht="15.6" customHeight="1" x14ac:dyDescent="0.3">
      <c r="A109" s="200"/>
      <c r="B109" s="95" t="s">
        <v>81</v>
      </c>
      <c r="C109" s="95" t="s">
        <v>71</v>
      </c>
      <c r="D109" s="95" t="s">
        <v>80</v>
      </c>
      <c r="E109" s="274"/>
      <c r="F109" s="277">
        <f t="shared" si="2"/>
        <v>0</v>
      </c>
      <c r="M109" s="84"/>
    </row>
    <row r="110" spans="1:13" ht="14.4" customHeight="1" x14ac:dyDescent="0.3">
      <c r="A110" s="200"/>
      <c r="B110" s="95" t="s">
        <v>82</v>
      </c>
      <c r="C110" s="95" t="s">
        <v>71</v>
      </c>
      <c r="D110" s="95" t="s">
        <v>80</v>
      </c>
      <c r="E110" s="274"/>
      <c r="F110" s="277">
        <f t="shared" si="2"/>
        <v>0</v>
      </c>
      <c r="M110" s="84"/>
    </row>
    <row r="111" spans="1:13" ht="13.2" customHeight="1" x14ac:dyDescent="0.3">
      <c r="A111" s="200"/>
      <c r="B111" s="95" t="s">
        <v>83</v>
      </c>
      <c r="C111" s="95" t="s">
        <v>71</v>
      </c>
      <c r="D111" s="95" t="s">
        <v>80</v>
      </c>
      <c r="E111" s="274"/>
      <c r="F111" s="277">
        <f t="shared" si="2"/>
        <v>0</v>
      </c>
      <c r="M111" s="84"/>
    </row>
    <row r="112" spans="1:13" ht="15.6" customHeight="1" x14ac:dyDescent="0.3">
      <c r="A112" s="200"/>
      <c r="B112" s="95" t="s">
        <v>72</v>
      </c>
      <c r="C112" s="95" t="s">
        <v>71</v>
      </c>
      <c r="D112" s="95" t="s">
        <v>80</v>
      </c>
      <c r="E112" s="274"/>
      <c r="F112" s="277">
        <f t="shared" si="2"/>
        <v>0</v>
      </c>
      <c r="M112" s="84"/>
    </row>
    <row r="113" spans="1:13" ht="15" customHeight="1" x14ac:dyDescent="0.3">
      <c r="A113" s="200"/>
      <c r="B113" s="95" t="s">
        <v>84</v>
      </c>
      <c r="C113" s="95" t="s">
        <v>71</v>
      </c>
      <c r="D113" s="95" t="s">
        <v>80</v>
      </c>
      <c r="E113" s="274"/>
      <c r="F113" s="277">
        <f t="shared" si="2"/>
        <v>0</v>
      </c>
      <c r="M113" s="84"/>
    </row>
    <row r="114" spans="1:13" ht="15.6" customHeight="1" x14ac:dyDescent="0.3">
      <c r="A114" s="200"/>
      <c r="B114" s="95" t="s">
        <v>73</v>
      </c>
      <c r="C114" s="95" t="s">
        <v>71</v>
      </c>
      <c r="D114" s="95" t="s">
        <v>80</v>
      </c>
      <c r="E114" s="274"/>
      <c r="F114" s="277">
        <f t="shared" si="2"/>
        <v>0</v>
      </c>
      <c r="M114" s="84"/>
    </row>
    <row r="115" spans="1:13" ht="14.4" customHeight="1" x14ac:dyDescent="0.3">
      <c r="A115" s="200"/>
      <c r="B115" s="95" t="s">
        <v>74</v>
      </c>
      <c r="C115" s="95" t="s">
        <v>189</v>
      </c>
      <c r="D115" s="95" t="s">
        <v>80</v>
      </c>
      <c r="E115" s="274"/>
      <c r="F115" s="277">
        <f t="shared" si="2"/>
        <v>0</v>
      </c>
      <c r="M115" s="84"/>
    </row>
    <row r="116" spans="1:13" ht="18" customHeight="1" x14ac:dyDescent="0.3">
      <c r="A116" s="200"/>
      <c r="B116" s="95" t="s">
        <v>75</v>
      </c>
      <c r="C116" s="95" t="s">
        <v>189</v>
      </c>
      <c r="D116" s="95" t="s">
        <v>80</v>
      </c>
      <c r="E116" s="274"/>
      <c r="F116" s="277">
        <f t="shared" si="2"/>
        <v>0</v>
      </c>
      <c r="M116" s="84"/>
    </row>
    <row r="117" spans="1:13" ht="14.4" customHeight="1" x14ac:dyDescent="0.3">
      <c r="A117" s="200"/>
      <c r="B117" s="95" t="s">
        <v>76</v>
      </c>
      <c r="C117" s="95" t="s">
        <v>71</v>
      </c>
      <c r="D117" s="95" t="s">
        <v>80</v>
      </c>
      <c r="E117" s="274"/>
      <c r="F117" s="277">
        <f t="shared" si="2"/>
        <v>0</v>
      </c>
      <c r="M117" s="84"/>
    </row>
    <row r="118" spans="1:13" ht="15" customHeight="1" x14ac:dyDescent="0.3">
      <c r="A118" s="200"/>
      <c r="B118" s="95" t="s">
        <v>77</v>
      </c>
      <c r="C118" s="95" t="s">
        <v>189</v>
      </c>
      <c r="D118" s="95" t="s">
        <v>80</v>
      </c>
      <c r="E118" s="274"/>
      <c r="F118" s="277">
        <f t="shared" si="2"/>
        <v>0</v>
      </c>
      <c r="M118" s="84"/>
    </row>
    <row r="119" spans="1:13" ht="15" customHeight="1" x14ac:dyDescent="0.3">
      <c r="A119" s="200"/>
      <c r="B119" s="95" t="s">
        <v>78</v>
      </c>
      <c r="C119" s="95" t="s">
        <v>79</v>
      </c>
      <c r="D119" s="95" t="s">
        <v>80</v>
      </c>
      <c r="E119" s="274"/>
      <c r="F119" s="277">
        <f t="shared" si="2"/>
        <v>0</v>
      </c>
      <c r="M119" s="84"/>
    </row>
    <row r="120" spans="1:13" ht="30" customHeight="1" thickBot="1" x14ac:dyDescent="0.35">
      <c r="E120" s="84"/>
      <c r="F120" s="289">
        <f>SUM(F86,F88,F92:F101,F103:F119)</f>
        <v>0</v>
      </c>
      <c r="G120" s="84"/>
      <c r="M120" s="84"/>
    </row>
    <row r="121" spans="1:13" ht="30" customHeight="1" x14ac:dyDescent="0.3">
      <c r="E121" s="84"/>
      <c r="F121" s="84"/>
      <c r="G121" s="84"/>
      <c r="H121" s="84"/>
      <c r="M121" s="84"/>
    </row>
    <row r="122" spans="1:13" ht="30" customHeight="1" x14ac:dyDescent="0.3">
      <c r="H122" s="111"/>
    </row>
    <row r="123" spans="1:13" ht="30" customHeight="1" x14ac:dyDescent="0.3"/>
    <row r="124" spans="1:13" ht="30" customHeight="1" x14ac:dyDescent="0.3"/>
    <row r="125" spans="1:13" ht="30" customHeight="1" x14ac:dyDescent="0.3"/>
    <row r="126" spans="1:13" ht="30" customHeight="1" x14ac:dyDescent="0.3"/>
    <row r="127" spans="1:13" ht="30" customHeight="1" x14ac:dyDescent="0.3"/>
    <row r="128" spans="1:13" ht="30" customHeight="1" x14ac:dyDescent="0.3"/>
  </sheetData>
  <sheetProtection sheet="1" formatCells="0" formatColumns="0" formatRows="0" insertColumns="0" insertRows="0" insertHyperlinks="0" deleteColumns="0" deleteRows="0" sort="0" autoFilter="0" pivotTables="0"/>
  <autoFilter ref="A1:C130" xr:uid="{00000000-0009-0000-0000-000002000000}"/>
  <mergeCells count="12">
    <mergeCell ref="B19:D19"/>
    <mergeCell ref="B26:D26"/>
    <mergeCell ref="A18:B18"/>
    <mergeCell ref="B83:F83"/>
    <mergeCell ref="E1:F1"/>
    <mergeCell ref="E2:F2"/>
    <mergeCell ref="B5:G5"/>
    <mergeCell ref="B3:M3"/>
    <mergeCell ref="B10:L10"/>
    <mergeCell ref="B6:E6"/>
    <mergeCell ref="C17:I17"/>
    <mergeCell ref="B78:I78"/>
  </mergeCells>
  <phoneticPr fontId="0" type="noConversion"/>
  <pageMargins left="0.23622047244094491" right="0.23622047244094491" top="0.74803149606299213" bottom="0.74803149606299213" header="0.31496062992125984" footer="0.31496062992125984"/>
  <pageSetup paperSize="8" scale="80" fitToHeight="0" orientation="landscape" r:id="rId1"/>
  <headerFooter alignWithMargins="0"/>
  <rowBreaks count="1" manualBreakCount="1">
    <brk id="6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6"/>
  <sheetViews>
    <sheetView workbookViewId="0">
      <selection activeCell="B27" sqref="B27"/>
    </sheetView>
  </sheetViews>
  <sheetFormatPr defaultRowHeight="13.2" x14ac:dyDescent="0.25"/>
  <cols>
    <col min="2" max="2" width="58.33203125" customWidth="1"/>
  </cols>
  <sheetData>
    <row r="2" spans="1:6" x14ac:dyDescent="0.25">
      <c r="A2" s="10"/>
      <c r="B2" s="20" t="s">
        <v>137</v>
      </c>
      <c r="C2" s="10"/>
      <c r="D2" s="10"/>
      <c r="E2" s="10"/>
      <c r="F2" s="20">
        <f>E3+E4+E5+F6+F7+F8+F9+F10+E11+E12+E13+E14+F16+E17+E18+E19+E20</f>
        <v>1273.7350000000001</v>
      </c>
    </row>
    <row r="3" spans="1:6" x14ac:dyDescent="0.25">
      <c r="A3" s="10"/>
      <c r="B3" s="292" t="s">
        <v>113</v>
      </c>
      <c r="C3" s="10">
        <v>13.5</v>
      </c>
      <c r="D3" s="10">
        <v>15.25</v>
      </c>
      <c r="E3" s="10">
        <f t="shared" ref="E3:E30" si="0">C3*D3</f>
        <v>205.875</v>
      </c>
      <c r="F3" s="10"/>
    </row>
    <row r="4" spans="1:6" x14ac:dyDescent="0.25">
      <c r="A4" s="10"/>
      <c r="B4" s="10" t="s">
        <v>114</v>
      </c>
      <c r="C4" s="10">
        <v>12</v>
      </c>
      <c r="D4" s="10">
        <v>22</v>
      </c>
      <c r="E4" s="10">
        <f t="shared" si="0"/>
        <v>264</v>
      </c>
      <c r="F4" s="10"/>
    </row>
    <row r="5" spans="1:6" x14ac:dyDescent="0.25">
      <c r="A5" s="10"/>
      <c r="B5" s="10" t="s">
        <v>115</v>
      </c>
      <c r="C5" s="10">
        <v>5</v>
      </c>
      <c r="D5" s="10">
        <v>10</v>
      </c>
      <c r="E5" s="10">
        <f t="shared" si="0"/>
        <v>50</v>
      </c>
      <c r="F5" s="10"/>
    </row>
    <row r="6" spans="1:6" x14ac:dyDescent="0.25">
      <c r="A6" s="10"/>
      <c r="B6" s="11" t="s">
        <v>119</v>
      </c>
      <c r="C6" s="10">
        <v>1.4</v>
      </c>
      <c r="D6" s="10">
        <v>1.4</v>
      </c>
      <c r="E6" s="10">
        <f>C6*D6</f>
        <v>1.9599999999999997</v>
      </c>
      <c r="F6" s="10">
        <f>E6*1</f>
        <v>1.9599999999999997</v>
      </c>
    </row>
    <row r="7" spans="1:6" x14ac:dyDescent="0.25">
      <c r="A7" s="10"/>
      <c r="B7" s="11" t="s">
        <v>122</v>
      </c>
      <c r="C7" s="10">
        <v>0.9</v>
      </c>
      <c r="D7" s="10">
        <v>1.2</v>
      </c>
      <c r="E7" s="10">
        <f t="shared" si="0"/>
        <v>1.08</v>
      </c>
      <c r="F7" s="10">
        <f>E7*6</f>
        <v>6.48</v>
      </c>
    </row>
    <row r="8" spans="1:6" x14ac:dyDescent="0.25">
      <c r="A8" s="10"/>
      <c r="B8" s="11" t="s">
        <v>123</v>
      </c>
      <c r="C8" s="10">
        <v>0.9</v>
      </c>
      <c r="D8" s="10">
        <v>7.2</v>
      </c>
      <c r="E8" s="10">
        <f t="shared" si="0"/>
        <v>6.48</v>
      </c>
      <c r="F8" s="10">
        <f>E8*2</f>
        <v>12.96</v>
      </c>
    </row>
    <row r="9" spans="1:6" x14ac:dyDescent="0.25">
      <c r="A9" s="10"/>
      <c r="B9" s="11" t="s">
        <v>121</v>
      </c>
      <c r="C9" s="10">
        <v>0.9</v>
      </c>
      <c r="D9" s="10">
        <v>1.2</v>
      </c>
      <c r="E9" s="10">
        <f t="shared" si="0"/>
        <v>1.08</v>
      </c>
      <c r="F9" s="10">
        <f>E9*4</f>
        <v>4.32</v>
      </c>
    </row>
    <row r="10" spans="1:6" x14ac:dyDescent="0.25">
      <c r="A10" s="10"/>
      <c r="B10" s="11" t="s">
        <v>120</v>
      </c>
      <c r="C10" s="10">
        <v>0.9</v>
      </c>
      <c r="D10" s="10">
        <v>2.1</v>
      </c>
      <c r="E10" s="10">
        <f t="shared" si="0"/>
        <v>1.8900000000000001</v>
      </c>
      <c r="F10" s="10">
        <f>E10*2</f>
        <v>3.7800000000000002</v>
      </c>
    </row>
    <row r="11" spans="1:6" x14ac:dyDescent="0.25">
      <c r="A11" s="10"/>
      <c r="B11" s="11" t="s">
        <v>123</v>
      </c>
      <c r="C11" s="10">
        <v>0.9</v>
      </c>
      <c r="D11" s="10">
        <v>4.8</v>
      </c>
      <c r="E11" s="10"/>
      <c r="F11" s="10"/>
    </row>
    <row r="12" spans="1:6" x14ac:dyDescent="0.25">
      <c r="A12" s="10"/>
      <c r="B12" s="11" t="s">
        <v>126</v>
      </c>
      <c r="C12" s="10">
        <v>0.9</v>
      </c>
      <c r="D12" s="10">
        <f>2.1*4</f>
        <v>8.4</v>
      </c>
      <c r="E12" s="10">
        <f t="shared" si="0"/>
        <v>7.5600000000000005</v>
      </c>
      <c r="F12" s="10"/>
    </row>
    <row r="13" spans="1:6" x14ac:dyDescent="0.25">
      <c r="A13" s="10"/>
      <c r="B13" s="11" t="s">
        <v>125</v>
      </c>
      <c r="C13" s="10">
        <v>0.9</v>
      </c>
      <c r="D13" s="10">
        <f>2.1*5</f>
        <v>10.5</v>
      </c>
      <c r="E13" s="10">
        <f t="shared" si="0"/>
        <v>9.4500000000000011</v>
      </c>
      <c r="F13" s="10"/>
    </row>
    <row r="14" spans="1:6" x14ac:dyDescent="0.25">
      <c r="A14" s="10"/>
      <c r="B14" s="10" t="s">
        <v>116</v>
      </c>
      <c r="C14" s="10">
        <v>16</v>
      </c>
      <c r="D14" s="10">
        <v>28</v>
      </c>
      <c r="E14" s="10">
        <f t="shared" si="0"/>
        <v>448</v>
      </c>
      <c r="F14" s="10"/>
    </row>
    <row r="15" spans="1:6" x14ac:dyDescent="0.25">
      <c r="A15" s="10"/>
      <c r="B15" s="10" t="s">
        <v>117</v>
      </c>
      <c r="C15" s="10"/>
      <c r="D15" s="10"/>
      <c r="E15" s="10">
        <f t="shared" si="0"/>
        <v>0</v>
      </c>
      <c r="F15" s="10"/>
    </row>
    <row r="16" spans="1:6" x14ac:dyDescent="0.25">
      <c r="A16" s="10"/>
      <c r="B16" s="11" t="s">
        <v>124</v>
      </c>
      <c r="C16" s="10">
        <v>2</v>
      </c>
      <c r="D16" s="10">
        <v>6</v>
      </c>
      <c r="E16" s="10">
        <f t="shared" si="0"/>
        <v>12</v>
      </c>
      <c r="F16" s="19">
        <f>E16*4*4</f>
        <v>192</v>
      </c>
    </row>
    <row r="17" spans="1:6" x14ac:dyDescent="0.25">
      <c r="A17" s="10"/>
      <c r="B17" s="10" t="s">
        <v>118</v>
      </c>
      <c r="C17" s="10">
        <v>1.2</v>
      </c>
      <c r="D17" s="10">
        <v>10</v>
      </c>
      <c r="E17" s="10">
        <f t="shared" si="0"/>
        <v>12</v>
      </c>
      <c r="F17" s="10"/>
    </row>
    <row r="18" spans="1:6" x14ac:dyDescent="0.25">
      <c r="A18" s="10"/>
      <c r="B18" s="10"/>
      <c r="C18" s="10">
        <v>3</v>
      </c>
      <c r="D18" s="10">
        <v>5</v>
      </c>
      <c r="E18" s="10">
        <f t="shared" si="0"/>
        <v>15</v>
      </c>
      <c r="F18" s="10"/>
    </row>
    <row r="19" spans="1:6" x14ac:dyDescent="0.25">
      <c r="A19" s="10"/>
      <c r="B19" s="20" t="s">
        <v>112</v>
      </c>
      <c r="C19" s="10">
        <v>2.5</v>
      </c>
      <c r="D19" s="10">
        <v>7.5</v>
      </c>
      <c r="E19" s="10">
        <f t="shared" si="0"/>
        <v>18.75</v>
      </c>
      <c r="F19" s="10"/>
    </row>
    <row r="20" spans="1:6" x14ac:dyDescent="0.25">
      <c r="A20" s="10"/>
      <c r="B20" s="10"/>
      <c r="C20" s="10">
        <v>3</v>
      </c>
      <c r="D20" s="10">
        <v>7.2</v>
      </c>
      <c r="E20" s="10">
        <f t="shared" si="0"/>
        <v>21.6</v>
      </c>
      <c r="F20" s="10"/>
    </row>
    <row r="21" spans="1:6" x14ac:dyDescent="0.25">
      <c r="A21" s="10"/>
      <c r="B21" s="10"/>
      <c r="C21" s="10"/>
      <c r="D21" s="10"/>
      <c r="E21" s="10"/>
      <c r="F21" s="10"/>
    </row>
    <row r="22" spans="1:6" x14ac:dyDescent="0.25">
      <c r="A22" s="10"/>
      <c r="B22" s="20" t="s">
        <v>136</v>
      </c>
      <c r="C22" s="10"/>
      <c r="D22" s="10"/>
      <c r="E22" s="10"/>
      <c r="F22" s="20">
        <f>E23+E24+F25+F26+E27+E28</f>
        <v>52.06</v>
      </c>
    </row>
    <row r="23" spans="1:6" x14ac:dyDescent="0.25">
      <c r="A23" s="10"/>
      <c r="B23" s="292" t="s">
        <v>127</v>
      </c>
      <c r="C23" s="10">
        <v>3</v>
      </c>
      <c r="D23" s="10">
        <v>4</v>
      </c>
      <c r="E23" s="10">
        <f t="shared" si="0"/>
        <v>12</v>
      </c>
      <c r="F23" s="10"/>
    </row>
    <row r="24" spans="1:6" x14ac:dyDescent="0.25">
      <c r="A24" s="10"/>
      <c r="B24" s="10"/>
      <c r="C24" s="10">
        <v>2</v>
      </c>
      <c r="D24" s="10">
        <v>3</v>
      </c>
      <c r="E24" s="10">
        <f t="shared" si="0"/>
        <v>6</v>
      </c>
      <c r="F24" s="10"/>
    </row>
    <row r="25" spans="1:6" x14ac:dyDescent="0.25">
      <c r="A25" s="10"/>
      <c r="B25" s="10" t="s">
        <v>128</v>
      </c>
      <c r="C25" s="10">
        <v>0.9</v>
      </c>
      <c r="D25" s="10">
        <v>1.2</v>
      </c>
      <c r="E25" s="10">
        <f t="shared" si="0"/>
        <v>1.08</v>
      </c>
      <c r="F25" s="10">
        <f>E25*2</f>
        <v>2.16</v>
      </c>
    </row>
    <row r="26" spans="1:6" x14ac:dyDescent="0.25">
      <c r="A26" s="10"/>
      <c r="B26" s="10"/>
      <c r="C26" s="10">
        <v>0.9</v>
      </c>
      <c r="D26" s="10">
        <v>1.2</v>
      </c>
      <c r="E26" s="10">
        <f t="shared" si="0"/>
        <v>1.08</v>
      </c>
      <c r="F26" s="10">
        <f>E26*2</f>
        <v>2.16</v>
      </c>
    </row>
    <row r="27" spans="1:6" x14ac:dyDescent="0.25">
      <c r="A27" s="10"/>
      <c r="B27" s="10" t="s">
        <v>129</v>
      </c>
      <c r="C27" s="10">
        <v>0.9</v>
      </c>
      <c r="D27" s="10">
        <v>13</v>
      </c>
      <c r="E27" s="10">
        <f t="shared" si="0"/>
        <v>11.700000000000001</v>
      </c>
      <c r="F27" s="10">
        <f>E27+E28</f>
        <v>29.740000000000002</v>
      </c>
    </row>
    <row r="28" spans="1:6" x14ac:dyDescent="0.25">
      <c r="A28" s="10"/>
      <c r="B28" s="11" t="s">
        <v>130</v>
      </c>
      <c r="C28" s="10">
        <v>4</v>
      </c>
      <c r="D28" s="10">
        <v>4.51</v>
      </c>
      <c r="E28" s="10">
        <f t="shared" si="0"/>
        <v>18.04</v>
      </c>
      <c r="F28" s="10"/>
    </row>
    <row r="29" spans="1:6" x14ac:dyDescent="0.25">
      <c r="A29" s="10"/>
      <c r="B29" s="10" t="s">
        <v>117</v>
      </c>
      <c r="C29" s="10"/>
      <c r="D29" s="10"/>
      <c r="E29" s="10">
        <f t="shared" si="0"/>
        <v>0</v>
      </c>
      <c r="F29" s="10"/>
    </row>
    <row r="30" spans="1:6" x14ac:dyDescent="0.25">
      <c r="A30" s="10"/>
      <c r="B30" s="10"/>
      <c r="C30" s="10"/>
      <c r="D30" s="10"/>
      <c r="E30" s="10">
        <f t="shared" si="0"/>
        <v>0</v>
      </c>
      <c r="F30" s="10"/>
    </row>
    <row r="31" spans="1:6" x14ac:dyDescent="0.25">
      <c r="A31" s="10"/>
      <c r="B31" s="20" t="s">
        <v>135</v>
      </c>
      <c r="C31" s="10">
        <v>16</v>
      </c>
      <c r="D31" s="10">
        <v>28</v>
      </c>
      <c r="E31" s="10"/>
      <c r="F31" s="20">
        <f>C31*D31</f>
        <v>448</v>
      </c>
    </row>
    <row r="32" spans="1:6" x14ac:dyDescent="0.25">
      <c r="A32" s="10"/>
      <c r="B32" s="10" t="s">
        <v>132</v>
      </c>
      <c r="C32" s="10">
        <v>0.9</v>
      </c>
      <c r="D32" s="10">
        <v>1.2</v>
      </c>
      <c r="E32" s="10">
        <f>C32*D32</f>
        <v>1.08</v>
      </c>
      <c r="F32" s="10">
        <f>E32*2</f>
        <v>2.16</v>
      </c>
    </row>
    <row r="33" spans="1:6" x14ac:dyDescent="0.25">
      <c r="A33" s="10"/>
      <c r="B33" s="10" t="s">
        <v>133</v>
      </c>
      <c r="C33" s="10"/>
      <c r="D33" s="10"/>
      <c r="E33" s="10"/>
      <c r="F33" s="10"/>
    </row>
    <row r="34" spans="1:6" x14ac:dyDescent="0.25">
      <c r="A34" s="10"/>
      <c r="B34" s="10" t="s">
        <v>134</v>
      </c>
      <c r="C34" s="10"/>
      <c r="D34" s="10"/>
      <c r="E34" s="10"/>
      <c r="F34" s="10"/>
    </row>
    <row r="35" spans="1:6" x14ac:dyDescent="0.25">
      <c r="A35" s="10"/>
      <c r="B35" s="10" t="s">
        <v>131</v>
      </c>
      <c r="C35" s="10"/>
      <c r="D35" s="10"/>
      <c r="E35" s="10"/>
      <c r="F35" s="10">
        <f>F32+F31+F22+F16+F2</f>
        <v>1967.9550000000002</v>
      </c>
    </row>
    <row r="36" spans="1:6" x14ac:dyDescent="0.25">
      <c r="A36" s="10"/>
      <c r="B36" s="10"/>
      <c r="C36" s="10"/>
      <c r="D36" s="10"/>
      <c r="E36" s="10"/>
      <c r="F36" s="10"/>
    </row>
  </sheetData>
  <sheetProtection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6"/>
  <sheetViews>
    <sheetView workbookViewId="0">
      <selection activeCell="B4" sqref="B4"/>
    </sheetView>
  </sheetViews>
  <sheetFormatPr defaultRowHeight="13.2" x14ac:dyDescent="0.25"/>
  <cols>
    <col min="2" max="2" width="54.21875" customWidth="1"/>
    <col min="9" max="9" width="30.109375" customWidth="1"/>
  </cols>
  <sheetData>
    <row r="2" spans="2:13" x14ac:dyDescent="0.25">
      <c r="B2" s="13"/>
      <c r="C2" s="13" t="s">
        <v>271</v>
      </c>
      <c r="D2" s="13" t="s">
        <v>272</v>
      </c>
      <c r="E2" s="13" t="s">
        <v>91</v>
      </c>
      <c r="I2" s="21" t="s">
        <v>283</v>
      </c>
      <c r="J2" s="21"/>
      <c r="K2" s="21"/>
    </row>
    <row r="3" spans="2:13" x14ac:dyDescent="0.25">
      <c r="B3" s="11" t="s">
        <v>87</v>
      </c>
      <c r="C3" s="10">
        <v>365</v>
      </c>
      <c r="D3" s="10">
        <v>7</v>
      </c>
      <c r="E3" s="10">
        <f>C3*D3</f>
        <v>2555</v>
      </c>
    </row>
    <row r="4" spans="2:13" ht="26.4" x14ac:dyDescent="0.25">
      <c r="B4" s="10" t="s">
        <v>88</v>
      </c>
      <c r="C4" s="10">
        <v>210</v>
      </c>
      <c r="D4" s="10">
        <v>7</v>
      </c>
      <c r="E4" s="10">
        <f t="shared" ref="E4:E9" si="0">C4*D4</f>
        <v>1470</v>
      </c>
      <c r="I4" s="22" t="s">
        <v>284</v>
      </c>
      <c r="J4" s="23" t="s">
        <v>285</v>
      </c>
      <c r="K4" s="25" t="s">
        <v>286</v>
      </c>
      <c r="L4" s="27" t="s">
        <v>287</v>
      </c>
      <c r="M4" s="29" t="s">
        <v>288</v>
      </c>
    </row>
    <row r="5" spans="2:13" x14ac:dyDescent="0.25">
      <c r="B5" s="292" t="s">
        <v>368</v>
      </c>
      <c r="C5" s="11">
        <v>220</v>
      </c>
      <c r="D5" s="10">
        <v>2</v>
      </c>
      <c r="E5" s="10">
        <f t="shared" si="0"/>
        <v>440</v>
      </c>
      <c r="I5" s="10" t="s">
        <v>289</v>
      </c>
      <c r="J5" s="24" t="s">
        <v>290</v>
      </c>
      <c r="K5" s="10"/>
      <c r="L5" s="10"/>
      <c r="M5" s="10"/>
    </row>
    <row r="6" spans="2:13" x14ac:dyDescent="0.25">
      <c r="B6" s="292" t="s">
        <v>367</v>
      </c>
      <c r="C6" s="10">
        <v>60</v>
      </c>
      <c r="D6" s="10">
        <v>2</v>
      </c>
      <c r="E6" s="10">
        <f t="shared" si="0"/>
        <v>120</v>
      </c>
      <c r="I6" s="10" t="s">
        <v>291</v>
      </c>
      <c r="J6" s="10"/>
      <c r="K6" s="26" t="s">
        <v>290</v>
      </c>
      <c r="L6" s="10"/>
      <c r="M6" s="10"/>
    </row>
    <row r="7" spans="2:13" x14ac:dyDescent="0.25">
      <c r="B7" s="292" t="s">
        <v>369</v>
      </c>
      <c r="C7" s="10">
        <v>160</v>
      </c>
      <c r="D7" s="10">
        <v>2</v>
      </c>
      <c r="E7" s="10">
        <f t="shared" si="0"/>
        <v>320</v>
      </c>
      <c r="I7" s="10" t="s">
        <v>292</v>
      </c>
      <c r="J7" s="10"/>
      <c r="K7" s="26" t="s">
        <v>290</v>
      </c>
      <c r="L7" s="10"/>
      <c r="M7" s="10"/>
    </row>
    <row r="8" spans="2:13" x14ac:dyDescent="0.25">
      <c r="B8" s="292" t="s">
        <v>366</v>
      </c>
      <c r="C8" s="10">
        <v>165</v>
      </c>
      <c r="D8" s="10">
        <v>4.5</v>
      </c>
      <c r="E8" s="10">
        <f t="shared" si="0"/>
        <v>742.5</v>
      </c>
      <c r="I8" s="10" t="s">
        <v>293</v>
      </c>
      <c r="J8" s="10"/>
      <c r="K8" s="10"/>
      <c r="L8" s="28" t="s">
        <v>290</v>
      </c>
      <c r="M8" s="10"/>
    </row>
    <row r="9" spans="2:13" x14ac:dyDescent="0.25">
      <c r="B9" s="10" t="s">
        <v>350</v>
      </c>
      <c r="C9" s="10">
        <v>120</v>
      </c>
      <c r="D9" s="10">
        <v>2</v>
      </c>
      <c r="E9" s="10">
        <f t="shared" si="0"/>
        <v>240</v>
      </c>
      <c r="I9" s="10" t="s">
        <v>294</v>
      </c>
      <c r="J9" s="10"/>
      <c r="K9" s="10"/>
      <c r="L9" s="28" t="s">
        <v>290</v>
      </c>
      <c r="M9" s="10"/>
    </row>
    <row r="10" spans="2:13" x14ac:dyDescent="0.25">
      <c r="B10" s="10" t="s">
        <v>352</v>
      </c>
      <c r="C10" s="10">
        <v>60</v>
      </c>
      <c r="D10" s="10">
        <v>2</v>
      </c>
      <c r="E10" s="10">
        <f t="shared" ref="E10" si="1">C10*D10</f>
        <v>120</v>
      </c>
      <c r="I10" s="10" t="s">
        <v>295</v>
      </c>
      <c r="J10" s="10"/>
      <c r="K10" s="10"/>
      <c r="L10" s="28" t="s">
        <v>290</v>
      </c>
      <c r="M10" s="10"/>
    </row>
    <row r="11" spans="2:13" x14ac:dyDescent="0.25">
      <c r="B11" s="10" t="s">
        <v>89</v>
      </c>
      <c r="C11" s="10"/>
      <c r="D11" s="10"/>
      <c r="E11" s="10">
        <v>1000</v>
      </c>
      <c r="I11" s="10" t="s">
        <v>296</v>
      </c>
      <c r="J11" s="10"/>
      <c r="K11" s="10"/>
      <c r="L11" s="10"/>
      <c r="M11" s="30" t="s">
        <v>290</v>
      </c>
    </row>
    <row r="12" spans="2:13" x14ac:dyDescent="0.25">
      <c r="B12" s="10" t="s">
        <v>90</v>
      </c>
      <c r="C12" s="10">
        <v>60</v>
      </c>
      <c r="D12" s="10">
        <v>45</v>
      </c>
      <c r="E12" s="10">
        <f t="shared" ref="E12:E20" si="2">C12*D12</f>
        <v>2700</v>
      </c>
      <c r="I12" s="10" t="s">
        <v>297</v>
      </c>
      <c r="J12" s="10"/>
      <c r="K12" s="10"/>
      <c r="L12" s="10"/>
      <c r="M12" s="30" t="s">
        <v>290</v>
      </c>
    </row>
    <row r="13" spans="2:13" x14ac:dyDescent="0.25">
      <c r="B13" s="10" t="s">
        <v>351</v>
      </c>
      <c r="C13" s="10">
        <v>20</v>
      </c>
      <c r="D13" s="10">
        <v>16</v>
      </c>
      <c r="E13" s="10">
        <f t="shared" si="2"/>
        <v>320</v>
      </c>
    </row>
    <row r="14" spans="2:13" x14ac:dyDescent="0.25">
      <c r="B14" s="11" t="s">
        <v>94</v>
      </c>
      <c r="C14" s="10">
        <v>40</v>
      </c>
      <c r="D14" s="10">
        <v>5</v>
      </c>
      <c r="E14" s="10">
        <f t="shared" si="2"/>
        <v>200</v>
      </c>
    </row>
    <row r="15" spans="2:13" x14ac:dyDescent="0.25">
      <c r="B15" s="11" t="s">
        <v>93</v>
      </c>
      <c r="C15" s="10">
        <v>15</v>
      </c>
      <c r="D15" s="10">
        <v>5</v>
      </c>
      <c r="E15" s="10">
        <f t="shared" si="2"/>
        <v>75</v>
      </c>
    </row>
    <row r="16" spans="2:13" x14ac:dyDescent="0.25">
      <c r="B16" s="292" t="s">
        <v>353</v>
      </c>
      <c r="C16" s="10">
        <f>30 + 30</f>
        <v>60</v>
      </c>
      <c r="D16" s="10">
        <v>5</v>
      </c>
      <c r="E16" s="10">
        <f t="shared" si="2"/>
        <v>300</v>
      </c>
    </row>
    <row r="17" spans="1:5" x14ac:dyDescent="0.25">
      <c r="B17" s="292" t="s">
        <v>370</v>
      </c>
      <c r="C17" s="10">
        <v>130</v>
      </c>
      <c r="D17" s="10">
        <v>2.2000000000000002</v>
      </c>
      <c r="E17" s="10">
        <f t="shared" si="2"/>
        <v>286</v>
      </c>
    </row>
    <row r="18" spans="1:5" x14ac:dyDescent="0.25">
      <c r="B18" s="292" t="s">
        <v>371</v>
      </c>
      <c r="C18" s="10">
        <v>155</v>
      </c>
      <c r="D18" s="10">
        <v>1.8</v>
      </c>
      <c r="E18" s="10">
        <f t="shared" si="2"/>
        <v>279</v>
      </c>
    </row>
    <row r="19" spans="1:5" x14ac:dyDescent="0.25">
      <c r="B19" s="11" t="s">
        <v>95</v>
      </c>
      <c r="C19" s="10">
        <f>17+15.6+15+10+10+10+10</f>
        <v>87.6</v>
      </c>
      <c r="D19" s="10">
        <v>2</v>
      </c>
      <c r="E19" s="10">
        <f t="shared" si="2"/>
        <v>175.2</v>
      </c>
    </row>
    <row r="20" spans="1:5" ht="13.8" thickBot="1" x14ac:dyDescent="0.3">
      <c r="B20" s="10"/>
      <c r="C20" s="10"/>
      <c r="D20" s="10"/>
      <c r="E20" s="15">
        <f t="shared" si="2"/>
        <v>0</v>
      </c>
    </row>
    <row r="21" spans="1:5" ht="13.8" thickBot="1" x14ac:dyDescent="0.3">
      <c r="B21" s="12" t="s">
        <v>96</v>
      </c>
      <c r="C21" s="12"/>
      <c r="D21" s="14"/>
      <c r="E21" s="17">
        <f>SUM(E3:E20)</f>
        <v>11342.7</v>
      </c>
    </row>
    <row r="22" spans="1:5" x14ac:dyDescent="0.25">
      <c r="B22" s="10"/>
      <c r="C22" s="10"/>
      <c r="D22" s="10"/>
      <c r="E22" s="16">
        <f>C22*D22</f>
        <v>0</v>
      </c>
    </row>
    <row r="23" spans="1:5" x14ac:dyDescent="0.25">
      <c r="B23" s="12" t="s">
        <v>97</v>
      </c>
      <c r="C23" s="12">
        <v>16</v>
      </c>
      <c r="D23" s="12">
        <v>4</v>
      </c>
      <c r="E23" s="12">
        <f>C23*D23</f>
        <v>64</v>
      </c>
    </row>
    <row r="24" spans="1:5" x14ac:dyDescent="0.25">
      <c r="B24" s="11"/>
      <c r="C24" s="10"/>
      <c r="D24" s="10"/>
      <c r="E24" s="10"/>
    </row>
    <row r="25" spans="1:5" x14ac:dyDescent="0.25">
      <c r="B25" s="11" t="s">
        <v>100</v>
      </c>
      <c r="C25" s="10"/>
      <c r="D25" s="10"/>
      <c r="E25" s="10">
        <f>(120*10)*2</f>
        <v>2400</v>
      </c>
    </row>
    <row r="26" spans="1:5" x14ac:dyDescent="0.25">
      <c r="B26" s="11" t="s">
        <v>101</v>
      </c>
      <c r="C26" s="10"/>
      <c r="D26" s="10"/>
      <c r="E26" s="10">
        <v>1110</v>
      </c>
    </row>
    <row r="27" spans="1:5" x14ac:dyDescent="0.25">
      <c r="B27" s="11" t="s">
        <v>102</v>
      </c>
      <c r="C27" s="10"/>
      <c r="D27" s="10"/>
      <c r="E27" s="10">
        <v>510</v>
      </c>
    </row>
    <row r="28" spans="1:5" x14ac:dyDescent="0.25">
      <c r="B28" s="11" t="s">
        <v>182</v>
      </c>
      <c r="C28" s="10"/>
      <c r="D28" s="10"/>
      <c r="E28" s="10">
        <v>910</v>
      </c>
    </row>
    <row r="29" spans="1:5" x14ac:dyDescent="0.25">
      <c r="B29" s="12" t="s">
        <v>99</v>
      </c>
      <c r="C29" s="12"/>
      <c r="D29" s="12"/>
      <c r="E29" s="12">
        <f>SUM(E25:E28)</f>
        <v>4930</v>
      </c>
    </row>
    <row r="31" spans="1:5" x14ac:dyDescent="0.25">
      <c r="B31" s="2" t="s">
        <v>98</v>
      </c>
      <c r="C31" s="2"/>
      <c r="D31" s="2"/>
      <c r="E31" s="2">
        <f>294249.21-E21-E23-E29</f>
        <v>277912.51</v>
      </c>
    </row>
    <row r="32" spans="1:5" x14ac:dyDescent="0.25">
      <c r="A32" s="18" t="s">
        <v>273</v>
      </c>
      <c r="B32" s="1" t="s">
        <v>92</v>
      </c>
    </row>
    <row r="36" spans="8:8" x14ac:dyDescent="0.25">
      <c r="H36" t="s">
        <v>37</v>
      </c>
    </row>
  </sheetData>
  <sheetProtection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B8D9351A84B7469FEE47226C587371" ma:contentTypeVersion="9" ma:contentTypeDescription="Create a new document." ma:contentTypeScope="" ma:versionID="680acda1937e76d03a9ad91f0752badb">
  <xsd:schema xmlns:xsd="http://www.w3.org/2001/XMLSchema" xmlns:xs="http://www.w3.org/2001/XMLSchema" xmlns:p="http://schemas.microsoft.com/office/2006/metadata/properties" xmlns:ns3="060a8600-dcb1-4f1a-9a3b-670abe280cc8" targetNamespace="http://schemas.microsoft.com/office/2006/metadata/properties" ma:root="true" ma:fieldsID="9f8ca64b9f4cc479bce898f8750842c2" ns3:_="">
    <xsd:import namespace="060a8600-dcb1-4f1a-9a3b-670abe280cc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a8600-dcb1-4f1a-9a3b-670abe280cc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60a8600-dcb1-4f1a-9a3b-670abe280c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971F9-D635-4F6D-81A8-CCA3FE2A4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a8600-dcb1-4f1a-9a3b-670abe280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38E38F-282A-431C-972F-B914CFF39A80}">
  <ds:schemaRefs>
    <ds:schemaRef ds:uri="http://schemas.microsoft.com/office/2006/metadata/properties"/>
    <ds:schemaRef ds:uri="http://purl.org/dc/elements/1.1/"/>
    <ds:schemaRef ds:uri="http://schemas.microsoft.com/office/infopath/2007/PartnerControls"/>
    <ds:schemaRef ds:uri="060a8600-dcb1-4f1a-9a3b-670abe280cc8"/>
    <ds:schemaRef ds:uri="http://purl.org/dc/dcmitype/"/>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CD10AF0-5205-4A0B-B41E-E0B0320C72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Cleaning Pricing Schedule</vt:lpstr>
      <vt:lpstr>Grounds Pricing Schedule</vt:lpstr>
      <vt:lpstr>Cleaning Measurements</vt:lpstr>
      <vt:lpstr>Landscape Measurements</vt:lpstr>
      <vt:lpstr>'Grounds Pricing Schedule'!Print_Area</vt:lpstr>
      <vt:lpstr>'Grounds Pricing Schedule'!Print_Titles</vt:lpstr>
    </vt:vector>
  </TitlesOfParts>
  <Company>KWP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KWP</dc:creator>
  <cp:lastModifiedBy>Lavern Cullen</cp:lastModifiedBy>
  <cp:lastPrinted>2025-03-06T19:21:49Z</cp:lastPrinted>
  <dcterms:created xsi:type="dcterms:W3CDTF">2002-08-30T11:21:41Z</dcterms:created>
  <dcterms:modified xsi:type="dcterms:W3CDTF">2026-04-21T09:26:12Z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0x01010052B8D9351A84B7469FEE47226C587371</vt:lpwstr>
  </property>
  <property fmtid="{D5CDD505-2E9C-101B-9397-08002B2CF9AE}" pid="3" name="TaxKeyword">
    <vt:lpwstr/>
  </property>
  <property fmtid="{D5CDD505-2E9C-101B-9397-08002B2CF9AE}" pid="4" name="Managed Metadata">
    <vt:lpwstr/>
  </property>
</Properties>
</file>