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agricza2-my.sharepoint.com/personal/neld_arc_agric_za/Documents/DoA/SCM/2026-2027/Tender/GEO- Specialst Test/"/>
    </mc:Choice>
  </mc:AlternateContent>
  <xr:revisionPtr revIDLastSave="571" documentId="8_{A7AA8D8D-3CFE-4C6D-8FCC-9D9ECCF1A72E}" xr6:coauthVersionLast="47" xr6:coauthVersionMax="47" xr10:uidLastSave="{D8F92700-AF2D-45A6-A4A3-AC0BD41056A6}"/>
  <bookViews>
    <workbookView xWindow="-120" yWindow="-120" windowWidth="29040" windowHeight="15720" activeTab="1" xr2:uid="{5E5B7771-FD31-BA41-A7AE-5BCF550918EE}"/>
  </bookViews>
  <sheets>
    <sheet name="Schedule" sheetId="4" r:id="rId1"/>
    <sheet name="Summary" sheetId="5" r:id="rId2"/>
  </sheets>
  <definedNames>
    <definedName name="_xlnm.Print_Area" localSheetId="0">Schedule!$A$1:$F$126</definedName>
    <definedName name="_xlnm.Print_Area" localSheetId="1">Summary!$A$1:$E$56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1" i="4" l="1"/>
  <c r="F122" i="4" s="1"/>
  <c r="E29" i="5" s="1"/>
  <c r="F117" i="4"/>
  <c r="F118" i="4" s="1"/>
  <c r="F102" i="4"/>
  <c r="F113" i="4"/>
  <c r="F112" i="4"/>
  <c r="F111" i="4"/>
  <c r="F110" i="4"/>
  <c r="F109" i="4"/>
  <c r="F108" i="4"/>
  <c r="F107" i="4"/>
  <c r="F106" i="4"/>
  <c r="F105" i="4"/>
  <c r="F98" i="4"/>
  <c r="F99" i="4" s="1"/>
  <c r="F95" i="4"/>
  <c r="F94" i="4"/>
  <c r="F91" i="4"/>
  <c r="F90" i="4"/>
  <c r="F84" i="4"/>
  <c r="F85" i="4" s="1"/>
  <c r="F81" i="4"/>
  <c r="F80" i="4"/>
  <c r="F76" i="4"/>
  <c r="F73" i="4"/>
  <c r="F74" i="4" s="1"/>
  <c r="F70" i="4"/>
  <c r="F71" i="4" s="1"/>
  <c r="F67" i="4"/>
  <c r="F66" i="4"/>
  <c r="F62" i="4"/>
  <c r="F44" i="4"/>
  <c r="F43" i="4"/>
  <c r="F39" i="4"/>
  <c r="F38" i="4"/>
  <c r="F37" i="4"/>
  <c r="F34" i="4"/>
  <c r="F33" i="4"/>
  <c r="F29" i="4"/>
  <c r="F28" i="4"/>
  <c r="F25" i="4"/>
  <c r="F26" i="4"/>
  <c r="F24" i="4"/>
  <c r="F22" i="4"/>
  <c r="F18" i="4"/>
  <c r="F19" i="4" s="1"/>
  <c r="F7" i="4"/>
  <c r="F8" i="4"/>
  <c r="F9" i="4"/>
  <c r="F11" i="4"/>
  <c r="F6" i="4"/>
  <c r="D56" i="4"/>
  <c r="F56" i="4" s="1"/>
  <c r="F114" i="4" l="1"/>
  <c r="F92" i="4"/>
  <c r="F96" i="4"/>
  <c r="F82" i="4"/>
  <c r="F68" i="4"/>
  <c r="F45" i="4"/>
  <c r="F35" i="4"/>
  <c r="F30" i="4"/>
  <c r="F103" i="4"/>
  <c r="E27" i="5" l="1"/>
  <c r="E26" i="5"/>
  <c r="E25" i="5"/>
  <c r="E21" i="5"/>
  <c r="D77" i="4"/>
  <c r="F77" i="4" s="1"/>
  <c r="F78" i="4" s="1"/>
  <c r="E18" i="5"/>
  <c r="E17" i="5"/>
  <c r="E19" i="5" l="1"/>
  <c r="E23" i="5"/>
  <c r="E20" i="5"/>
  <c r="E24" i="5"/>
  <c r="D58" i="4" l="1"/>
  <c r="F58" i="4" s="1"/>
  <c r="D57" i="4"/>
  <c r="F57" i="4" s="1"/>
  <c r="F59" i="4" s="1"/>
  <c r="D47" i="4"/>
  <c r="F47" i="4" s="1"/>
  <c r="D50" i="4"/>
  <c r="F50" i="4" s="1"/>
  <c r="D49" i="4"/>
  <c r="F49" i="4" s="1"/>
  <c r="D48" i="4"/>
  <c r="F48" i="4" s="1"/>
  <c r="E11" i="5"/>
  <c r="D14" i="4"/>
  <c r="D10" i="4"/>
  <c r="F10" i="4" s="1"/>
  <c r="F12" i="4" s="1"/>
  <c r="F54" i="4" l="1"/>
  <c r="E13" i="5" s="1"/>
  <c r="F14" i="4"/>
  <c r="F15" i="4" s="1"/>
  <c r="E8" i="5" s="1"/>
  <c r="E16" i="5"/>
  <c r="E14" i="5"/>
  <c r="E12" i="5"/>
  <c r="E10" i="5"/>
  <c r="E7" i="5"/>
  <c r="E28" i="5" l="1"/>
  <c r="D63" i="4"/>
  <c r="E9" i="5"/>
  <c r="F63" i="4" l="1"/>
  <c r="F64" i="4" s="1"/>
  <c r="E15" i="5" s="1"/>
  <c r="A3" i="5"/>
  <c r="A35" i="5" s="1"/>
  <c r="A4" i="5"/>
  <c r="A37" i="5"/>
  <c r="D87" i="4"/>
  <c r="F87" i="4" s="1"/>
  <c r="F88" i="4" s="1"/>
  <c r="F123" i="4" s="1"/>
  <c r="F124" i="4" s="1"/>
  <c r="F125" i="4" l="1"/>
  <c r="F126" i="4" s="1"/>
  <c r="E22" i="5"/>
  <c r="E31" i="5" s="1"/>
  <c r="E38" i="5" s="1"/>
  <c r="E39" i="5" l="1"/>
  <c r="E40" i="5" s="1"/>
  <c r="E41" i="5" s="1"/>
</calcChain>
</file>

<file path=xl/sharedStrings.xml><?xml version="1.0" encoding="utf-8"?>
<sst xmlns="http://schemas.openxmlformats.org/spreadsheetml/2006/main" count="278" uniqueCount="178">
  <si>
    <t>Contract No:</t>
  </si>
  <si>
    <t>Geotechnical Drilling for Foundation Investigation for the ARC Centre of Excellence Building</t>
  </si>
  <si>
    <t>Item</t>
  </si>
  <si>
    <t>Description</t>
  </si>
  <si>
    <t>Unit</t>
  </si>
  <si>
    <t>Qty</t>
  </si>
  <si>
    <t>Rate (ZAR)</t>
  </si>
  <si>
    <t>Amount (ZAR)</t>
  </si>
  <si>
    <t xml:space="preserve">ESTABLISHMENT OF CONTRACTOR </t>
  </si>
  <si>
    <t>1.1</t>
  </si>
  <si>
    <t>Establishment of contractor on Site</t>
  </si>
  <si>
    <t>1.1.1</t>
  </si>
  <si>
    <t>Fixed charges</t>
  </si>
  <si>
    <t>sum</t>
  </si>
  <si>
    <t>B.1.1.2</t>
  </si>
  <si>
    <t>Time related charges</t>
  </si>
  <si>
    <t>day</t>
  </si>
  <si>
    <t>B.1.1.3</t>
  </si>
  <si>
    <t>Health and safety obligations</t>
  </si>
  <si>
    <t>cal.day</t>
  </si>
  <si>
    <t>B.1.1.4</t>
  </si>
  <si>
    <t>Environmental management</t>
  </si>
  <si>
    <t>Provision of labour (per person)</t>
  </si>
  <si>
    <t>h</t>
  </si>
  <si>
    <t>B1.5</t>
  </si>
  <si>
    <t xml:space="preserve">Re-establishment of contractor </t>
  </si>
  <si>
    <t>ESTABLISHMENT AND PROVISION OF RIGS AND EQUIP.</t>
  </si>
  <si>
    <t>Core drilling rigs (2 no.)</t>
  </si>
  <si>
    <t>no. day</t>
  </si>
  <si>
    <t>SETTING OUT AND SURVEY</t>
  </si>
  <si>
    <t>4.1</t>
  </si>
  <si>
    <t>Setting out and survey</t>
  </si>
  <si>
    <t>Prov. Sum</t>
  </si>
  <si>
    <t>4.2</t>
  </si>
  <si>
    <t>Mark-up for handling and profit</t>
  </si>
  <si>
    <t>%</t>
  </si>
  <si>
    <t>SETTING UP</t>
  </si>
  <si>
    <t>5.1</t>
  </si>
  <si>
    <t>Mobile setups</t>
  </si>
  <si>
    <t>5.1.1</t>
  </si>
  <si>
    <t>Core drill</t>
  </si>
  <si>
    <t>no.</t>
  </si>
  <si>
    <t>5.2</t>
  </si>
  <si>
    <t>Skid setups</t>
  </si>
  <si>
    <t>5.2.1</t>
  </si>
  <si>
    <t>Normal skid setups</t>
  </si>
  <si>
    <t>5.2.2</t>
  </si>
  <si>
    <t>Difficult skid setups</t>
  </si>
  <si>
    <t>5.2.3</t>
  </si>
  <si>
    <t>Very difficult skid setups</t>
  </si>
  <si>
    <t>5.4</t>
  </si>
  <si>
    <t>Setting up in special circumstances (setup over water body)</t>
  </si>
  <si>
    <t>5.4.1</t>
  </si>
  <si>
    <t>Extra over 5.1</t>
  </si>
  <si>
    <t>5.5</t>
  </si>
  <si>
    <t>Movement between boreholes. Extra over items 5.1 or 5.2 irrespective of rig type</t>
  </si>
  <si>
    <t>km</t>
  </si>
  <si>
    <t>ACCESS TRACKS</t>
  </si>
  <si>
    <t>Making of access tracks using different types of equipment as given in the BoQ</t>
  </si>
  <si>
    <t>6.1.2</t>
  </si>
  <si>
    <t>Tractor-loader-backhoe (CAT V428D or similar)</t>
  </si>
  <si>
    <t>d</t>
  </si>
  <si>
    <t>Reinstatement of access tracks</t>
  </si>
  <si>
    <t>ROTARY CORE DRILLING (N Size)</t>
  </si>
  <si>
    <t>Category A materials</t>
  </si>
  <si>
    <t>m</t>
  </si>
  <si>
    <t>Category B materials</t>
  </si>
  <si>
    <t>Category C materials</t>
  </si>
  <si>
    <t>Category D materials (E/O item 10.3 dolerite)</t>
  </si>
  <si>
    <t>rate only</t>
  </si>
  <si>
    <t>In very closely fractured material (E/O item 10.3)</t>
  </si>
  <si>
    <t>Triple tube drilling (E/O item 10.1 or 10.2)</t>
  </si>
  <si>
    <t>Drilling in gravel</t>
  </si>
  <si>
    <t>Drilling in cobbles and boulders</t>
  </si>
  <si>
    <t>CORE AND MATERIAL RECOVERY</t>
  </si>
  <si>
    <t>Soil material recovery in all material types</t>
  </si>
  <si>
    <t>Core recovery in category A materials</t>
  </si>
  <si>
    <t>Core recovery in category B materials</t>
  </si>
  <si>
    <t>Core recovery in category C materials</t>
  </si>
  <si>
    <t xml:space="preserve">Core recovery in category D materials </t>
  </si>
  <si>
    <t>In very closely fractured material</t>
  </si>
  <si>
    <t>Triple tube drilling</t>
  </si>
  <si>
    <t>CASINGS (N size)</t>
  </si>
  <si>
    <t>Casing, which may be removed (by size)</t>
  </si>
  <si>
    <t>Casing in material cat. B or harder (EO Item 13.1)</t>
  </si>
  <si>
    <t>Casing in boulders or gravel (EO Item 13.1)</t>
  </si>
  <si>
    <t>THE USE OF DRILLING AIDS</t>
  </si>
  <si>
    <t>Use in lieu of casing</t>
  </si>
  <si>
    <t>Rate only</t>
  </si>
  <si>
    <t>Purchase price of drilling aids</t>
  </si>
  <si>
    <t>Prov sum</t>
  </si>
  <si>
    <t>DISTURBED SAMPLING</t>
  </si>
  <si>
    <t>Samples (50kg)</t>
  </si>
  <si>
    <t>no</t>
  </si>
  <si>
    <t>Samples (25kg)</t>
  </si>
  <si>
    <t>UNDISTURBED SAMPLING</t>
  </si>
  <si>
    <t>Thin walled tube samples</t>
  </si>
  <si>
    <t>STANDARD PENETRATION TEST</t>
  </si>
  <si>
    <t>SPTs</t>
  </si>
  <si>
    <t>PIEZOMETERS</t>
  </si>
  <si>
    <t>Supply (standpipe)</t>
  </si>
  <si>
    <t>Installation</t>
  </si>
  <si>
    <t>WATER MEASUREMENTS</t>
  </si>
  <si>
    <t>Recording water rest levels</t>
  </si>
  <si>
    <t>Water samples</t>
  </si>
  <si>
    <t>CORE BOXES</t>
  </si>
  <si>
    <t xml:space="preserve">Core boxes </t>
  </si>
  <si>
    <t>CORE PHOTOGRAPHY</t>
  </si>
  <si>
    <t>Core photographs</t>
  </si>
  <si>
    <t>TRANSPORTATION OF SAMPLES AND CORE BOXES</t>
  </si>
  <si>
    <t>Vehicle of less than 1.5 ton</t>
  </si>
  <si>
    <t>Vehicle of greater than 1.5 ton</t>
  </si>
  <si>
    <t>MARKING OF HOLES</t>
  </si>
  <si>
    <t>Standpipe and cap</t>
  </si>
  <si>
    <t>Concrete block only</t>
  </si>
  <si>
    <t>STANDING TIME</t>
  </si>
  <si>
    <t>Drill rig and crew</t>
  </si>
  <si>
    <t xml:space="preserve">LOGGING AND PROFILING </t>
  </si>
  <si>
    <t>B38.1</t>
  </si>
  <si>
    <t>Services of specialist</t>
  </si>
  <si>
    <t>prov sum</t>
  </si>
  <si>
    <t>B38.2</t>
  </si>
  <si>
    <t>B43</t>
  </si>
  <si>
    <t>LABORATORY TESTING</t>
  </si>
  <si>
    <t>B43.1</t>
  </si>
  <si>
    <t>Foundation indicators</t>
  </si>
  <si>
    <t>B43.2</t>
  </si>
  <si>
    <t>Moisture content</t>
  </si>
  <si>
    <t>B43.3</t>
  </si>
  <si>
    <t>CU triaxial</t>
  </si>
  <si>
    <t>Double oedometer</t>
  </si>
  <si>
    <t>B43.4</t>
  </si>
  <si>
    <t>BRE_DIN</t>
  </si>
  <si>
    <t>B43.5</t>
  </si>
  <si>
    <t>UCM on rock core</t>
  </si>
  <si>
    <t>B43.6</t>
  </si>
  <si>
    <t>Tensile strength tests on rock core</t>
  </si>
  <si>
    <t>B43.7</t>
  </si>
  <si>
    <t>Point load</t>
  </si>
  <si>
    <t>B44</t>
  </si>
  <si>
    <t>GEOPHYSICAL SURVEYS</t>
  </si>
  <si>
    <t>B44.1</t>
  </si>
  <si>
    <t>Geophysical testing as ordered by the Engineer</t>
  </si>
  <si>
    <t>B44.2</t>
  </si>
  <si>
    <t>C.7.4</t>
  </si>
  <si>
    <t>Provision for supervisory staff and equip</t>
  </si>
  <si>
    <t>C.7.4 (a)</t>
  </si>
  <si>
    <t>Site supervision staff</t>
  </si>
  <si>
    <t>TOTAL CARRIED FORWARD TO SUMMARY</t>
  </si>
  <si>
    <t>Total Excl</t>
  </si>
  <si>
    <t>VAT</t>
  </si>
  <si>
    <t>Total Incl</t>
  </si>
  <si>
    <t>C2.3  SUMMARY OF PRICING SCHEDULE</t>
  </si>
  <si>
    <t>SUMMARY OF BILL OF QUANTITIES</t>
  </si>
  <si>
    <t>Section</t>
  </si>
  <si>
    <t>ESTABLISHMENT OF THE CONTRACTOR</t>
  </si>
  <si>
    <t>ESTABLISHMENT AND PROVISION OF RIGS AND EQUIPMENT</t>
  </si>
  <si>
    <t>ACCESS</t>
  </si>
  <si>
    <t>ROTARY CORE DRILLING</t>
  </si>
  <si>
    <t>CORE AND SOIL MATERIAL RECOVERY</t>
  </si>
  <si>
    <t>CASING</t>
  </si>
  <si>
    <t>DRILLING AIDS</t>
  </si>
  <si>
    <t>WATER SAMPLING AND BOREHOLE WATER REST LEVEL</t>
  </si>
  <si>
    <t>TRANSPORTATION</t>
  </si>
  <si>
    <t>LOGGING AND PROFILING</t>
  </si>
  <si>
    <t>C.3.7.4</t>
  </si>
  <si>
    <t>Provision of supervisory staff</t>
  </si>
  <si>
    <t>TOTAL OF BILL OF QUANTITIES CARRIED FORWARD TO CALCULATION OF TENDER SUM</t>
  </si>
  <si>
    <t>CALCULATION OF TENDER SUM</t>
  </si>
  <si>
    <t xml:space="preserve">TOTAL OF BILL OF QUANTITIES </t>
  </si>
  <si>
    <r>
      <t>SIGNED ON BEHALF OF TENDERER:</t>
    </r>
    <r>
      <rPr>
        <sz val="10"/>
        <color theme="1"/>
        <rFont val="Arial"/>
        <family val="2"/>
      </rPr>
      <t xml:space="preserve">  .....................................................................................</t>
    </r>
  </si>
  <si>
    <t>TOTAL Tender Prices</t>
  </si>
  <si>
    <t>Sub Total</t>
  </si>
  <si>
    <t>Mark-up for handling and profit (Based on % of indicated Prov. Sum)</t>
  </si>
  <si>
    <t>Mark up for handling and profit in terms of payment item B38.1 (Based on % of indicated Prov. Sum)</t>
  </si>
  <si>
    <t>Contingency of 20% (on total Value)</t>
  </si>
  <si>
    <t xml:space="preserve">VALUE ADDED TAX: Add 15 % </t>
  </si>
  <si>
    <t>C.7.4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</si>
</sst>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 * #,##0.00_ ;_ * \-#,##0.00_ ;_ * &quot;-&quot;??_ ;_ @_ "/>
    <numFmt numFmtId="165" formatCode="_(* #,##0.00_);_(* \(#,##0.00\);_(* &quot;-&quot;??_);_(@_)"/>
    <numFmt numFmtId="166" formatCode="_-&quot;R&quot;* #,##0.00_-;\-&quot;R&quot;* #,##0.00_-;_-&quot;R&quot;* &quot;-&quot;??_-;_-@_-"/>
    <numFmt numFmtId="167" formatCode="_(&quot;R&quot;* #,##0.00_);_(&quot;R&quot;* \(#,##0.00\);_(&quot;R&quot;* &quot;-&quot;??_);_(@_)"/>
    <numFmt numFmtId="168" formatCode="&quot;R&quot;\ #,##0.00"/>
    <numFmt numFmtId="169" formatCode="_-[$R-1C09]* #,##0.00_-;\-[$R-1C09]* #,##0.00_-;_-[$R-1C09]* &quot;-&quot;??_-;_-@_-"/>
    <numFmt numFmtId="170" formatCode="&quot;R&quot;#,##0.00"/>
  </numFmts>
  <fonts count="2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FF0000"/>
      <name val="Calibri"/>
      <family val="2"/>
      <scheme val="minor"/>
    </font>
    <font>
      <b/>
      <sz val="8"/>
      <color rgb="FF000000"/>
      <name val="Arial"/>
      <family val="2"/>
    </font>
    <font>
      <b/>
      <sz val="11"/>
      <color rgb="FF000000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6">
    <xf numFmtId="0" fontId="0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0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4" fillId="0" borderId="0" applyNumberFormat="0" applyFill="0" applyBorder="0" applyProtection="0"/>
    <xf numFmtId="0" fontId="25" fillId="0" borderId="0"/>
    <xf numFmtId="4" fontId="25" fillId="0" borderId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" fontId="25" fillId="0" borderId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0" fillId="7" borderId="0" applyNumberFormat="0" applyFont="0" applyBorder="0" applyAlignment="0">
      <protection locked="0"/>
    </xf>
  </cellStyleXfs>
  <cellXfs count="144">
    <xf numFmtId="0" fontId="0" fillId="0" borderId="0" xfId="0"/>
    <xf numFmtId="0" fontId="6" fillId="0" borderId="4" xfId="0" applyFont="1" applyBorder="1" applyAlignment="1">
      <alignment wrapText="1"/>
    </xf>
    <xf numFmtId="0" fontId="8" fillId="0" borderId="0" xfId="0" applyFont="1"/>
    <xf numFmtId="0" fontId="0" fillId="0" borderId="0" xfId="0" applyAlignment="1">
      <alignment horizontal="left"/>
    </xf>
    <xf numFmtId="0" fontId="8" fillId="0" borderId="2" xfId="0" applyFont="1" applyBorder="1"/>
    <xf numFmtId="0" fontId="13" fillId="0" borderId="2" xfId="0" applyFont="1" applyBorder="1"/>
    <xf numFmtId="0" fontId="13" fillId="0" borderId="2" xfId="0" applyFont="1" applyBorder="1" applyAlignment="1">
      <alignment horizontal="left"/>
    </xf>
    <xf numFmtId="0" fontId="10" fillId="0" borderId="4" xfId="0" applyFont="1" applyBorder="1"/>
    <xf numFmtId="0" fontId="16" fillId="0" borderId="0" xfId="0" applyFont="1"/>
    <xf numFmtId="3" fontId="8" fillId="0" borderId="2" xfId="0" applyNumberFormat="1" applyFont="1" applyBorder="1"/>
    <xf numFmtId="4" fontId="8" fillId="5" borderId="2" xfId="0" applyNumberFormat="1" applyFont="1" applyFill="1" applyBorder="1" applyProtection="1">
      <protection locked="0"/>
    </xf>
    <xf numFmtId="0" fontId="13" fillId="0" borderId="2" xfId="0" applyFont="1" applyBorder="1" applyAlignment="1">
      <alignment wrapText="1"/>
    </xf>
    <xf numFmtId="0" fontId="11" fillId="0" borderId="0" xfId="0" applyFont="1"/>
    <xf numFmtId="167" fontId="21" fillId="0" borderId="0" xfId="1" applyFont="1" applyFill="1"/>
    <xf numFmtId="169" fontId="21" fillId="0" borderId="0" xfId="0" applyNumberFormat="1" applyFont="1"/>
    <xf numFmtId="164" fontId="8" fillId="0" borderId="0" xfId="4" applyFont="1" applyFill="1"/>
    <xf numFmtId="165" fontId="11" fillId="0" borderId="0" xfId="0" applyNumberFormat="1" applyFont="1"/>
    <xf numFmtId="9" fontId="21" fillId="0" borderId="0" xfId="2" applyFont="1" applyFill="1"/>
    <xf numFmtId="0" fontId="7" fillId="0" borderId="0" xfId="0" applyFont="1"/>
    <xf numFmtId="0" fontId="10" fillId="0" borderId="0" xfId="0" applyFont="1" applyAlignment="1">
      <alignment vertical="top" wrapText="1"/>
    </xf>
    <xf numFmtId="168" fontId="6" fillId="0" borderId="0" xfId="0" applyNumberFormat="1" applyFont="1" applyAlignment="1">
      <alignment wrapText="1"/>
    </xf>
    <xf numFmtId="167" fontId="0" fillId="0" borderId="0" xfId="1" applyFont="1" applyBorder="1"/>
    <xf numFmtId="170" fontId="0" fillId="0" borderId="0" xfId="0" applyNumberFormat="1"/>
    <xf numFmtId="0" fontId="6" fillId="0" borderId="3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10" fillId="0" borderId="1" xfId="0" applyFont="1" applyBorder="1"/>
    <xf numFmtId="0" fontId="6" fillId="0" borderId="11" xfId="0" applyFont="1" applyBorder="1" applyAlignment="1">
      <alignment wrapText="1"/>
    </xf>
    <xf numFmtId="0" fontId="13" fillId="0" borderId="2" xfId="0" applyFont="1" applyBorder="1" applyAlignment="1">
      <alignment horizontal="right"/>
    </xf>
    <xf numFmtId="0" fontId="26" fillId="0" borderId="2" xfId="0" applyFont="1" applyBorder="1" applyAlignment="1">
      <alignment horizontal="left" vertical="top" wrapText="1"/>
    </xf>
    <xf numFmtId="9" fontId="8" fillId="0" borderId="2" xfId="0" applyNumberFormat="1" applyFont="1" applyBorder="1"/>
    <xf numFmtId="0" fontId="11" fillId="0" borderId="2" xfId="0" applyFont="1" applyBorder="1"/>
    <xf numFmtId="0" fontId="12" fillId="2" borderId="2" xfId="0" applyFont="1" applyFill="1" applyBorder="1"/>
    <xf numFmtId="0" fontId="11" fillId="8" borderId="6" xfId="0" applyFont="1" applyFill="1" applyBorder="1" applyAlignment="1">
      <alignment horizontal="right"/>
    </xf>
    <xf numFmtId="0" fontId="11" fillId="8" borderId="6" xfId="0" applyFont="1" applyFill="1" applyBorder="1"/>
    <xf numFmtId="0" fontId="8" fillId="2" borderId="12" xfId="0" applyFont="1" applyFill="1" applyBorder="1" applyAlignment="1">
      <alignment horizontal="left"/>
    </xf>
    <xf numFmtId="0" fontId="12" fillId="2" borderId="13" xfId="0" applyFont="1" applyFill="1" applyBorder="1"/>
    <xf numFmtId="0" fontId="12" fillId="2" borderId="14" xfId="0" applyFont="1" applyFill="1" applyBorder="1"/>
    <xf numFmtId="0" fontId="8" fillId="0" borderId="15" xfId="0" applyFont="1" applyBorder="1" applyAlignment="1">
      <alignment horizontal="left"/>
    </xf>
    <xf numFmtId="0" fontId="12" fillId="2" borderId="16" xfId="0" applyFont="1" applyFill="1" applyBorder="1"/>
    <xf numFmtId="0" fontId="13" fillId="0" borderId="15" xfId="0" applyFont="1" applyBorder="1" applyAlignment="1">
      <alignment horizontal="left"/>
    </xf>
    <xf numFmtId="0" fontId="14" fillId="4" borderId="20" xfId="0" applyFont="1" applyFill="1" applyBorder="1" applyAlignment="1">
      <alignment horizontal="left"/>
    </xf>
    <xf numFmtId="0" fontId="14" fillId="4" borderId="21" xfId="0" applyFont="1" applyFill="1" applyBorder="1"/>
    <xf numFmtId="0" fontId="22" fillId="6" borderId="21" xfId="0" applyFont="1" applyFill="1" applyBorder="1" applyAlignment="1">
      <alignment vertical="top" wrapText="1"/>
    </xf>
    <xf numFmtId="0" fontId="22" fillId="6" borderId="22" xfId="0" applyFont="1" applyFill="1" applyBorder="1" applyAlignment="1">
      <alignment vertical="top" wrapText="1"/>
    </xf>
    <xf numFmtId="0" fontId="11" fillId="8" borderId="23" xfId="0" applyFont="1" applyFill="1" applyBorder="1" applyAlignment="1">
      <alignment horizontal="left"/>
    </xf>
    <xf numFmtId="4" fontId="8" fillId="5" borderId="16" xfId="0" applyNumberFormat="1" applyFont="1" applyFill="1" applyBorder="1" applyProtection="1">
      <protection locked="0"/>
    </xf>
    <xf numFmtId="170" fontId="8" fillId="5" borderId="16" xfId="0" applyNumberFormat="1" applyFont="1" applyFill="1" applyBorder="1" applyProtection="1">
      <protection locked="0"/>
    </xf>
    <xf numFmtId="0" fontId="13" fillId="0" borderId="15" xfId="0" applyFont="1" applyBorder="1"/>
    <xf numFmtId="0" fontId="12" fillId="2" borderId="6" xfId="0" applyFont="1" applyFill="1" applyBorder="1"/>
    <xf numFmtId="0" fontId="11" fillId="0" borderId="15" xfId="0" applyFont="1" applyBorder="1" applyAlignment="1">
      <alignment horizontal="left"/>
    </xf>
    <xf numFmtId="0" fontId="11" fillId="8" borderId="25" xfId="0" applyFont="1" applyFill="1" applyBorder="1" applyAlignment="1">
      <alignment horizontal="left"/>
    </xf>
    <xf numFmtId="0" fontId="11" fillId="8" borderId="26" xfId="0" applyFont="1" applyFill="1" applyBorder="1" applyAlignment="1">
      <alignment horizontal="right"/>
    </xf>
    <xf numFmtId="0" fontId="11" fillId="8" borderId="26" xfId="0" applyFont="1" applyFill="1" applyBorder="1"/>
    <xf numFmtId="167" fontId="11" fillId="8" borderId="27" xfId="1" applyFont="1" applyFill="1" applyBorder="1" applyAlignment="1">
      <alignment horizontal="left"/>
    </xf>
    <xf numFmtId="170" fontId="8" fillId="5" borderId="14" xfId="2" applyNumberFormat="1" applyFont="1" applyFill="1" applyBorder="1" applyProtection="1">
      <protection locked="0"/>
    </xf>
    <xf numFmtId="0" fontId="11" fillId="8" borderId="17" xfId="0" applyFont="1" applyFill="1" applyBorder="1" applyAlignment="1">
      <alignment horizontal="left"/>
    </xf>
    <xf numFmtId="0" fontId="11" fillId="8" borderId="18" xfId="0" applyFont="1" applyFill="1" applyBorder="1" applyAlignment="1">
      <alignment horizontal="right"/>
    </xf>
    <xf numFmtId="0" fontId="11" fillId="8" borderId="18" xfId="0" applyFont="1" applyFill="1" applyBorder="1"/>
    <xf numFmtId="167" fontId="11" fillId="8" borderId="19" xfId="1" applyFont="1" applyFill="1" applyBorder="1" applyAlignment="1">
      <alignment horizontal="left"/>
    </xf>
    <xf numFmtId="167" fontId="8" fillId="9" borderId="16" xfId="1" applyFont="1" applyFill="1" applyBorder="1" applyProtection="1">
      <protection locked="0"/>
    </xf>
    <xf numFmtId="0" fontId="12" fillId="2" borderId="12" xfId="0" applyFont="1" applyFill="1" applyBorder="1" applyAlignment="1">
      <alignment horizontal="left"/>
    </xf>
    <xf numFmtId="170" fontId="11" fillId="8" borderId="19" xfId="0" applyNumberFormat="1" applyFont="1" applyFill="1" applyBorder="1" applyAlignment="1">
      <alignment horizontal="right"/>
    </xf>
    <xf numFmtId="167" fontId="8" fillId="10" borderId="16" xfId="1" applyFont="1" applyFill="1" applyBorder="1" applyProtection="1">
      <protection locked="0"/>
    </xf>
    <xf numFmtId="10" fontId="8" fillId="9" borderId="2" xfId="2" applyNumberFormat="1" applyFont="1" applyFill="1" applyBorder="1" applyAlignment="1" applyProtection="1">
      <alignment horizontal="right"/>
      <protection locked="0"/>
    </xf>
    <xf numFmtId="169" fontId="8" fillId="9" borderId="16" xfId="2" applyNumberFormat="1" applyFont="1" applyFill="1" applyBorder="1" applyProtection="1">
      <protection locked="0"/>
    </xf>
    <xf numFmtId="170" fontId="8" fillId="2" borderId="14" xfId="2" applyNumberFormat="1" applyFont="1" applyFill="1" applyBorder="1" applyProtection="1">
      <protection locked="0"/>
    </xf>
    <xf numFmtId="170" fontId="8" fillId="2" borderId="24" xfId="2" applyNumberFormat="1" applyFont="1" applyFill="1" applyBorder="1" applyProtection="1">
      <protection locked="0"/>
    </xf>
    <xf numFmtId="167" fontId="8" fillId="9" borderId="2" xfId="1" applyFont="1" applyFill="1" applyBorder="1" applyProtection="1">
      <protection locked="0"/>
    </xf>
    <xf numFmtId="167" fontId="8" fillId="10" borderId="2" xfId="1" applyFont="1" applyFill="1" applyBorder="1" applyProtection="1">
      <protection locked="0"/>
    </xf>
    <xf numFmtId="0" fontId="13" fillId="2" borderId="2" xfId="0" applyFont="1" applyFill="1" applyBorder="1"/>
    <xf numFmtId="0" fontId="12" fillId="3" borderId="14" xfId="0" applyFont="1" applyFill="1" applyBorder="1"/>
    <xf numFmtId="0" fontId="12" fillId="8" borderId="17" xfId="0" applyFont="1" applyFill="1" applyBorder="1" applyAlignment="1">
      <alignment horizontal="left"/>
    </xf>
    <xf numFmtId="0" fontId="12" fillId="8" borderId="18" xfId="0" applyFont="1" applyFill="1" applyBorder="1" applyAlignment="1">
      <alignment horizontal="right"/>
    </xf>
    <xf numFmtId="0" fontId="12" fillId="3" borderId="13" xfId="0" applyFont="1" applyFill="1" applyBorder="1"/>
    <xf numFmtId="170" fontId="8" fillId="5" borderId="14" xfId="0" applyNumberFormat="1" applyFont="1" applyFill="1" applyBorder="1" applyProtection="1">
      <protection locked="0"/>
    </xf>
    <xf numFmtId="167" fontId="8" fillId="2" borderId="16" xfId="1" applyFont="1" applyFill="1" applyBorder="1" applyProtection="1">
      <protection locked="0"/>
    </xf>
    <xf numFmtId="0" fontId="8" fillId="2" borderId="13" xfId="0" applyFont="1" applyFill="1" applyBorder="1"/>
    <xf numFmtId="167" fontId="22" fillId="0" borderId="24" xfId="1" applyFont="1" applyFill="1" applyBorder="1"/>
    <xf numFmtId="0" fontId="0" fillId="0" borderId="35" xfId="0" applyBorder="1"/>
    <xf numFmtId="0" fontId="0" fillId="0" borderId="30" xfId="0" applyBorder="1" applyAlignment="1">
      <alignment horizontal="left"/>
    </xf>
    <xf numFmtId="0" fontId="0" fillId="0" borderId="31" xfId="0" applyBorder="1"/>
    <xf numFmtId="0" fontId="7" fillId="2" borderId="23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6" fillId="0" borderId="15" xfId="0" applyFont="1" applyBorder="1" applyAlignment="1">
      <alignment wrapText="1"/>
    </xf>
    <xf numFmtId="168" fontId="6" fillId="0" borderId="16" xfId="0" applyNumberFormat="1" applyFont="1" applyBorder="1" applyAlignment="1">
      <alignment wrapText="1"/>
    </xf>
    <xf numFmtId="0" fontId="6" fillId="0" borderId="15" xfId="0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10" fillId="0" borderId="0" xfId="0" applyFont="1"/>
    <xf numFmtId="0" fontId="6" fillId="0" borderId="28" xfId="0" applyFont="1" applyBorder="1" applyAlignment="1">
      <alignment horizontal="right" wrapText="1"/>
    </xf>
    <xf numFmtId="168" fontId="6" fillId="0" borderId="29" xfId="0" applyNumberFormat="1" applyFont="1" applyBorder="1" applyAlignment="1">
      <alignment wrapText="1"/>
    </xf>
    <xf numFmtId="168" fontId="18" fillId="0" borderId="39" xfId="0" applyNumberFormat="1" applyFont="1" applyBorder="1" applyAlignment="1">
      <alignment wrapText="1"/>
    </xf>
    <xf numFmtId="0" fontId="17" fillId="0" borderId="30" xfId="0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168" fontId="18" fillId="0" borderId="31" xfId="0" applyNumberFormat="1" applyFont="1" applyBorder="1" applyAlignment="1">
      <alignment wrapText="1"/>
    </xf>
    <xf numFmtId="0" fontId="9" fillId="0" borderId="3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30" xfId="0" applyFont="1" applyBorder="1" applyAlignment="1">
      <alignment horizontal="left"/>
    </xf>
    <xf numFmtId="167" fontId="15" fillId="0" borderId="14" xfId="1" applyFont="1" applyBorder="1" applyAlignment="1"/>
    <xf numFmtId="167" fontId="15" fillId="0" borderId="16" xfId="1" applyFont="1" applyBorder="1" applyAlignment="1"/>
    <xf numFmtId="0" fontId="19" fillId="0" borderId="32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19" fillId="0" borderId="33" xfId="0" applyFont="1" applyBorder="1" applyAlignment="1">
      <alignment horizontal="left" vertical="center"/>
    </xf>
    <xf numFmtId="0" fontId="9" fillId="0" borderId="15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167" fontId="15" fillId="0" borderId="16" xfId="1" applyFont="1" applyBorder="1" applyAlignment="1">
      <alignment horizontal="center"/>
    </xf>
    <xf numFmtId="167" fontId="15" fillId="0" borderId="19" xfId="1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31" xfId="0" applyFont="1" applyBorder="1" applyAlignment="1">
      <alignment horizontal="center"/>
    </xf>
    <xf numFmtId="0" fontId="10" fillId="0" borderId="30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31" xfId="0" applyFont="1" applyBorder="1" applyAlignment="1">
      <alignment horizontal="left" wrapText="1"/>
    </xf>
    <xf numFmtId="0" fontId="9" fillId="0" borderId="34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31" xfId="0" applyFont="1" applyBorder="1" applyAlignment="1">
      <alignment horizontal="left" vertical="top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7" fillId="2" borderId="36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/>
    </xf>
    <xf numFmtId="0" fontId="10" fillId="0" borderId="36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17" fillId="0" borderId="38" xfId="0" applyFont="1" applyBorder="1" applyAlignment="1">
      <alignment horizontal="right" wrapText="1"/>
    </xf>
    <xf numFmtId="0" fontId="17" fillId="0" borderId="7" xfId="0" applyFont="1" applyBorder="1" applyAlignment="1">
      <alignment horizontal="right" wrapText="1"/>
    </xf>
    <xf numFmtId="0" fontId="9" fillId="0" borderId="12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22" fillId="0" borderId="15" xfId="0" applyFont="1" applyBorder="1" applyAlignment="1">
      <alignment horizontal="right"/>
    </xf>
    <xf numFmtId="0" fontId="22" fillId="0" borderId="2" xfId="0" applyFont="1" applyBorder="1" applyAlignment="1">
      <alignment horizontal="right"/>
    </xf>
    <xf numFmtId="0" fontId="21" fillId="0" borderId="15" xfId="0" applyFont="1" applyBorder="1" applyAlignment="1">
      <alignment horizontal="right"/>
    </xf>
    <xf numFmtId="0" fontId="21" fillId="0" borderId="2" xfId="0" applyFont="1" applyBorder="1" applyAlignment="1">
      <alignment horizontal="right"/>
    </xf>
    <xf numFmtId="0" fontId="21" fillId="0" borderId="17" xfId="0" applyFont="1" applyBorder="1" applyAlignment="1">
      <alignment horizontal="right"/>
    </xf>
    <xf numFmtId="0" fontId="21" fillId="0" borderId="18" xfId="0" applyFont="1" applyBorder="1" applyAlignment="1">
      <alignment horizontal="right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wrapText="1"/>
    </xf>
  </cellXfs>
  <cellStyles count="26">
    <cellStyle name="Comma 10" xfId="12" xr:uid="{6BA3288C-9B79-41C0-980B-3F1418129FEC}"/>
    <cellStyle name="Comma 2" xfId="4" xr:uid="{7CA4D69A-F18F-41C2-8B4D-863B8F1BF524}"/>
    <cellStyle name="Comma 2 2" xfId="9" xr:uid="{7C534EB6-86BD-4BD5-8017-4F02139B8453}"/>
    <cellStyle name="Comma 2 3" xfId="15" xr:uid="{88F8D2C2-AB36-4EAD-9A0D-B0225A28451C}"/>
    <cellStyle name="Comma 2 4" xfId="20" xr:uid="{38AF1880-222F-489F-BE56-289587F34651}"/>
    <cellStyle name="Comma 3" xfId="6" xr:uid="{BC65A676-B70F-4C26-B215-2DDB7EAF4151}"/>
    <cellStyle name="Comma 3 2" xfId="17" xr:uid="{F3119419-1004-443E-ADFA-1B60D6CD74D1}"/>
    <cellStyle name="Comma 3 3" xfId="22" xr:uid="{167926DF-F43B-49C1-BA0F-8B17DD1A3E85}"/>
    <cellStyle name="Comma 4" xfId="14" xr:uid="{C17478D4-8D62-402F-A862-6DA877C34579}"/>
    <cellStyle name="Currency" xfId="1" builtinId="4"/>
    <cellStyle name="Currency 2" xfId="11" xr:uid="{6D9A4592-EB05-4483-A1C1-AFF506BA3D20}"/>
    <cellStyle name="Currency 2 2" xfId="19" xr:uid="{E5E72623-6F5F-48B6-9859-C1E730A31577}"/>
    <cellStyle name="Currency 2 3" xfId="24" xr:uid="{20EB86C0-D58B-4106-BCA0-0F6899FE3D84}"/>
    <cellStyle name="Currency 3" xfId="13" xr:uid="{647CD791-76DE-46DD-B74F-43F6DCFB27F3}"/>
    <cellStyle name="Enter Data Once" xfId="25" xr:uid="{6EC0CC19-A84A-4445-9E17-20F96B4E66D4}"/>
    <cellStyle name="Normal" xfId="0" builtinId="0"/>
    <cellStyle name="Normal 2" xfId="3" xr:uid="{83D2BF37-1716-4D4E-A960-C9F0C77EFE56}"/>
    <cellStyle name="Normal 2 2" xfId="8" xr:uid="{BAFA1E02-1AE0-4E87-8CEA-C78900BD4B47}"/>
    <cellStyle name="Normal 3" xfId="5" xr:uid="{B0904B98-9EC0-4BD3-9A81-9B3D5D927F2D}"/>
    <cellStyle name="Normal 3 2" xfId="16" xr:uid="{6127420D-49BC-4505-AFC2-A2785F7CF7F7}"/>
    <cellStyle name="Normal 3 3" xfId="21" xr:uid="{C4D8773C-4018-4A61-B3A9-85CAF9C5109A}"/>
    <cellStyle name="Normal 5" xfId="7" xr:uid="{4D9B308D-5415-49CF-BC8E-B558D6D9C63E}"/>
    <cellStyle name="Percent" xfId="2" builtinId="5"/>
    <cellStyle name="Percent 2" xfId="10" xr:uid="{7D5B0467-DA9E-4A33-9106-2CE6A553CE47}"/>
    <cellStyle name="Percent 2 2" xfId="18" xr:uid="{3BEF7BC6-67EC-4CE3-A228-27306F2224ED}"/>
    <cellStyle name="Percent 2 3" xfId="23" xr:uid="{E7B51AE2-31C6-47F5-A647-266FCA6340EA}"/>
  </cellStyles>
  <dxfs count="0"/>
  <tableStyles count="1" defaultTableStyle="TableStyleMedium2" defaultPivotStyle="PivotStyleLight16">
    <tableStyle name="Invisible" pivot="0" table="0" count="0" xr9:uid="{38F2A32B-7296-4495-8F5E-88885363C46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AD60D-966A-48D9-9CEF-419526B1B439}">
  <sheetPr>
    <pageSetUpPr fitToPage="1"/>
  </sheetPr>
  <dimension ref="A1:AB133"/>
  <sheetViews>
    <sheetView view="pageBreakPreview" zoomScale="98" zoomScaleNormal="70" zoomScaleSheetLayoutView="98" workbookViewId="0">
      <pane xSplit="5" ySplit="3" topLeftCell="F104" activePane="bottomRight" state="frozen"/>
      <selection pane="topRight" activeCell="A41" sqref="A41:H41"/>
      <selection pane="bottomLeft" activeCell="A41" sqref="A41:H41"/>
      <selection pane="bottomRight" activeCell="G113" sqref="G113"/>
    </sheetView>
  </sheetViews>
  <sheetFormatPr defaultRowHeight="15.75" x14ac:dyDescent="0.25"/>
  <cols>
    <col min="2" max="2" width="65.875" customWidth="1"/>
    <col min="3" max="3" width="13.75" customWidth="1"/>
    <col min="4" max="4" width="10.625" bestFit="1" customWidth="1"/>
    <col min="5" max="5" width="16" customWidth="1"/>
    <col min="6" max="28" width="20.75" customWidth="1"/>
  </cols>
  <sheetData>
    <row r="1" spans="1:6" x14ac:dyDescent="0.25">
      <c r="A1" s="142" t="s">
        <v>0</v>
      </c>
      <c r="B1" s="142"/>
      <c r="C1" s="142"/>
      <c r="D1" s="142"/>
      <c r="E1" s="142"/>
    </row>
    <row r="2" spans="1:6" ht="15.4" customHeight="1" thickBot="1" x14ac:dyDescent="0.3">
      <c r="A2" s="143" t="s">
        <v>1</v>
      </c>
      <c r="B2" s="143"/>
      <c r="C2" s="143"/>
      <c r="D2" s="143"/>
      <c r="E2" s="143"/>
    </row>
    <row r="3" spans="1:6" ht="18.399999999999999" customHeight="1" thickBot="1" x14ac:dyDescent="0.3">
      <c r="A3" s="41" t="s">
        <v>2</v>
      </c>
      <c r="B3" s="42" t="s">
        <v>3</v>
      </c>
      <c r="C3" s="42" t="s">
        <v>4</v>
      </c>
      <c r="D3" s="42" t="s">
        <v>5</v>
      </c>
      <c r="E3" s="43" t="s">
        <v>6</v>
      </c>
      <c r="F3" s="44" t="s">
        <v>7</v>
      </c>
    </row>
    <row r="4" spans="1:6" x14ac:dyDescent="0.25">
      <c r="A4" s="35">
        <v>1</v>
      </c>
      <c r="B4" s="36" t="s">
        <v>8</v>
      </c>
      <c r="C4" s="36"/>
      <c r="D4" s="36"/>
      <c r="E4" s="36"/>
      <c r="F4" s="37"/>
    </row>
    <row r="5" spans="1:6" x14ac:dyDescent="0.25">
      <c r="A5" s="38" t="s">
        <v>9</v>
      </c>
      <c r="B5" s="5" t="s">
        <v>10</v>
      </c>
      <c r="C5" s="32"/>
      <c r="D5" s="32"/>
      <c r="E5" s="32"/>
      <c r="F5" s="39"/>
    </row>
    <row r="6" spans="1:6" x14ac:dyDescent="0.25">
      <c r="A6" s="40" t="s">
        <v>11</v>
      </c>
      <c r="B6" s="5" t="s">
        <v>12</v>
      </c>
      <c r="C6" s="5" t="s">
        <v>13</v>
      </c>
      <c r="D6" s="5">
        <v>1</v>
      </c>
      <c r="E6" s="68">
        <v>0</v>
      </c>
      <c r="F6" s="60">
        <f>SUM(D6*E6)</f>
        <v>0</v>
      </c>
    </row>
    <row r="7" spans="1:6" x14ac:dyDescent="0.25">
      <c r="A7" s="40" t="s">
        <v>14</v>
      </c>
      <c r="B7" s="5" t="s">
        <v>15</v>
      </c>
      <c r="C7" s="5" t="s">
        <v>16</v>
      </c>
      <c r="D7" s="5">
        <v>23</v>
      </c>
      <c r="E7" s="68">
        <v>0</v>
      </c>
      <c r="F7" s="60">
        <f t="shared" ref="F7:F11" si="0">SUM(D7*E7)</f>
        <v>0</v>
      </c>
    </row>
    <row r="8" spans="1:6" x14ac:dyDescent="0.25">
      <c r="A8" s="40" t="s">
        <v>17</v>
      </c>
      <c r="B8" s="5" t="s">
        <v>18</v>
      </c>
      <c r="C8" s="5" t="s">
        <v>19</v>
      </c>
      <c r="D8" s="5">
        <v>26</v>
      </c>
      <c r="E8" s="68">
        <v>0</v>
      </c>
      <c r="F8" s="60">
        <f t="shared" si="0"/>
        <v>0</v>
      </c>
    </row>
    <row r="9" spans="1:6" x14ac:dyDescent="0.25">
      <c r="A9" s="40" t="s">
        <v>20</v>
      </c>
      <c r="B9" s="5" t="s">
        <v>21</v>
      </c>
      <c r="C9" s="5" t="s">
        <v>13</v>
      </c>
      <c r="D9" s="5">
        <v>1</v>
      </c>
      <c r="E9" s="68">
        <v>0</v>
      </c>
      <c r="F9" s="60">
        <f t="shared" si="0"/>
        <v>0</v>
      </c>
    </row>
    <row r="10" spans="1:6" x14ac:dyDescent="0.25">
      <c r="A10" s="40">
        <v>1.2</v>
      </c>
      <c r="B10" s="5" t="s">
        <v>22</v>
      </c>
      <c r="C10" s="5" t="s">
        <v>23</v>
      </c>
      <c r="D10" s="5">
        <f>D7*8</f>
        <v>184</v>
      </c>
      <c r="E10" s="68">
        <v>0</v>
      </c>
      <c r="F10" s="60">
        <f t="shared" si="0"/>
        <v>0</v>
      </c>
    </row>
    <row r="11" spans="1:6" x14ac:dyDescent="0.25">
      <c r="A11" s="50" t="s">
        <v>24</v>
      </c>
      <c r="B11" s="31" t="s">
        <v>25</v>
      </c>
      <c r="C11" s="4" t="s">
        <v>13</v>
      </c>
      <c r="D11" s="4">
        <v>1</v>
      </c>
      <c r="E11" s="68">
        <v>0</v>
      </c>
      <c r="F11" s="60">
        <f t="shared" si="0"/>
        <v>0</v>
      </c>
    </row>
    <row r="12" spans="1:6" ht="16.5" thickBot="1" x14ac:dyDescent="0.3">
      <c r="A12" s="51"/>
      <c r="B12" s="52"/>
      <c r="C12" s="53" t="s">
        <v>172</v>
      </c>
      <c r="D12" s="53"/>
      <c r="E12" s="52"/>
      <c r="F12" s="54">
        <f>SUM(F6:F11)</f>
        <v>0</v>
      </c>
    </row>
    <row r="13" spans="1:6" x14ac:dyDescent="0.25">
      <c r="A13" s="35">
        <v>3</v>
      </c>
      <c r="B13" s="36" t="s">
        <v>26</v>
      </c>
      <c r="C13" s="36"/>
      <c r="D13" s="36"/>
      <c r="E13" s="36"/>
      <c r="F13" s="55"/>
    </row>
    <row r="14" spans="1:6" x14ac:dyDescent="0.25">
      <c r="A14" s="38">
        <v>3.1</v>
      </c>
      <c r="B14" s="5" t="s">
        <v>27</v>
      </c>
      <c r="C14" s="5" t="s">
        <v>28</v>
      </c>
      <c r="D14" s="5">
        <f>D7*2</f>
        <v>46</v>
      </c>
      <c r="E14" s="68">
        <v>0</v>
      </c>
      <c r="F14" s="60">
        <f t="shared" ref="F14" si="1">SUM(D14*E14)</f>
        <v>0</v>
      </c>
    </row>
    <row r="15" spans="1:6" ht="16.5" thickBot="1" x14ac:dyDescent="0.3">
      <c r="A15" s="56"/>
      <c r="B15" s="57"/>
      <c r="C15" s="53" t="s">
        <v>172</v>
      </c>
      <c r="D15" s="58"/>
      <c r="E15" s="57"/>
      <c r="F15" s="59">
        <f>SUM(F9:F14)</f>
        <v>0</v>
      </c>
    </row>
    <row r="16" spans="1:6" x14ac:dyDescent="0.25">
      <c r="A16" s="61">
        <v>4</v>
      </c>
      <c r="B16" s="36" t="s">
        <v>29</v>
      </c>
      <c r="C16" s="36"/>
      <c r="D16" s="36"/>
      <c r="E16" s="36"/>
      <c r="F16" s="55"/>
    </row>
    <row r="17" spans="1:6" x14ac:dyDescent="0.25">
      <c r="A17" s="38" t="s">
        <v>30</v>
      </c>
      <c r="B17" s="4" t="s">
        <v>31</v>
      </c>
      <c r="C17" s="5" t="s">
        <v>32</v>
      </c>
      <c r="D17" s="4">
        <v>1</v>
      </c>
      <c r="E17" s="69">
        <v>30000</v>
      </c>
      <c r="F17" s="63">
        <v>30000</v>
      </c>
    </row>
    <row r="18" spans="1:6" x14ac:dyDescent="0.25">
      <c r="A18" s="38" t="s">
        <v>33</v>
      </c>
      <c r="B18" s="4" t="s">
        <v>173</v>
      </c>
      <c r="C18" s="30" t="s">
        <v>35</v>
      </c>
      <c r="D18" s="9">
        <v>1</v>
      </c>
      <c r="E18" s="64">
        <v>0</v>
      </c>
      <c r="F18" s="65">
        <f>SUM(F17*E18)</f>
        <v>0</v>
      </c>
    </row>
    <row r="19" spans="1:6" ht="16.5" thickBot="1" x14ac:dyDescent="0.3">
      <c r="A19" s="56"/>
      <c r="B19" s="57"/>
      <c r="C19" s="53" t="s">
        <v>172</v>
      </c>
      <c r="D19" s="58"/>
      <c r="E19" s="57"/>
      <c r="F19" s="62">
        <f>SUM(F17:F18)</f>
        <v>30000</v>
      </c>
    </row>
    <row r="20" spans="1:6" x14ac:dyDescent="0.25">
      <c r="A20" s="61">
        <v>5</v>
      </c>
      <c r="B20" s="36" t="s">
        <v>36</v>
      </c>
      <c r="C20" s="36"/>
      <c r="D20" s="36"/>
      <c r="E20" s="36"/>
      <c r="F20" s="66"/>
    </row>
    <row r="21" spans="1:6" x14ac:dyDescent="0.25">
      <c r="A21" s="38" t="s">
        <v>37</v>
      </c>
      <c r="B21" s="5" t="s">
        <v>38</v>
      </c>
      <c r="C21" s="49"/>
      <c r="D21" s="49"/>
      <c r="E21" s="49"/>
      <c r="F21" s="67"/>
    </row>
    <row r="22" spans="1:6" x14ac:dyDescent="0.25">
      <c r="A22" s="38" t="s">
        <v>39</v>
      </c>
      <c r="B22" s="5" t="s">
        <v>40</v>
      </c>
      <c r="C22" s="5" t="s">
        <v>41</v>
      </c>
      <c r="D22" s="9">
        <v>7</v>
      </c>
      <c r="E22" s="68">
        <v>0</v>
      </c>
      <c r="F22" s="60">
        <f t="shared" ref="F22" si="2">SUM(D22*E22)</f>
        <v>0</v>
      </c>
    </row>
    <row r="23" spans="1:6" x14ac:dyDescent="0.25">
      <c r="A23" s="38" t="s">
        <v>42</v>
      </c>
      <c r="B23" s="5" t="s">
        <v>43</v>
      </c>
      <c r="C23" s="49"/>
      <c r="D23" s="49"/>
      <c r="E23" s="49"/>
      <c r="F23" s="67"/>
    </row>
    <row r="24" spans="1:6" x14ac:dyDescent="0.25">
      <c r="A24" s="38" t="s">
        <v>44</v>
      </c>
      <c r="B24" s="5" t="s">
        <v>45</v>
      </c>
      <c r="C24" s="5" t="s">
        <v>41</v>
      </c>
      <c r="D24" s="9">
        <v>1</v>
      </c>
      <c r="E24" s="68">
        <v>0</v>
      </c>
      <c r="F24" s="60">
        <f t="shared" ref="F24:F25" si="3">SUM(D24*E24)</f>
        <v>0</v>
      </c>
    </row>
    <row r="25" spans="1:6" x14ac:dyDescent="0.25">
      <c r="A25" s="38" t="s">
        <v>46</v>
      </c>
      <c r="B25" s="5" t="s">
        <v>47</v>
      </c>
      <c r="C25" s="5" t="s">
        <v>41</v>
      </c>
      <c r="D25" s="9">
        <v>1</v>
      </c>
      <c r="E25" s="68">
        <v>0</v>
      </c>
      <c r="F25" s="60">
        <f t="shared" si="3"/>
        <v>0</v>
      </c>
    </row>
    <row r="26" spans="1:6" x14ac:dyDescent="0.25">
      <c r="A26" s="38" t="s">
        <v>48</v>
      </c>
      <c r="B26" s="5" t="s">
        <v>49</v>
      </c>
      <c r="C26" s="5" t="s">
        <v>41</v>
      </c>
      <c r="D26" s="9">
        <v>1</v>
      </c>
      <c r="E26" s="68">
        <v>0</v>
      </c>
      <c r="F26" s="60">
        <f t="shared" ref="F26" si="4">SUM(D26*E26)</f>
        <v>0</v>
      </c>
    </row>
    <row r="27" spans="1:6" x14ac:dyDescent="0.25">
      <c r="A27" s="38" t="s">
        <v>50</v>
      </c>
      <c r="B27" s="5" t="s">
        <v>51</v>
      </c>
      <c r="C27" s="49"/>
      <c r="D27" s="49"/>
      <c r="E27" s="49"/>
      <c r="F27" s="67"/>
    </row>
    <row r="28" spans="1:6" x14ac:dyDescent="0.25">
      <c r="A28" s="38" t="s">
        <v>52</v>
      </c>
      <c r="B28" s="5" t="s">
        <v>53</v>
      </c>
      <c r="C28" s="5" t="s">
        <v>41</v>
      </c>
      <c r="D28" s="9">
        <v>4</v>
      </c>
      <c r="E28" s="68">
        <v>0</v>
      </c>
      <c r="F28" s="60">
        <f t="shared" ref="F28:F29" si="5">SUM(D28*E28)</f>
        <v>0</v>
      </c>
    </row>
    <row r="29" spans="1:6" x14ac:dyDescent="0.25">
      <c r="A29" s="40" t="s">
        <v>54</v>
      </c>
      <c r="B29" s="5" t="s">
        <v>55</v>
      </c>
      <c r="C29" s="5" t="s">
        <v>56</v>
      </c>
      <c r="D29" s="9">
        <v>1</v>
      </c>
      <c r="E29" s="68">
        <v>0</v>
      </c>
      <c r="F29" s="60">
        <f t="shared" si="5"/>
        <v>0</v>
      </c>
    </row>
    <row r="30" spans="1:6" ht="16.5" thickBot="1" x14ac:dyDescent="0.3">
      <c r="A30" s="56"/>
      <c r="B30" s="57"/>
      <c r="C30" s="53" t="s">
        <v>172</v>
      </c>
      <c r="D30" s="58"/>
      <c r="E30" s="57"/>
      <c r="F30" s="62">
        <f>SUM(F22:F29)</f>
        <v>0</v>
      </c>
    </row>
    <row r="31" spans="1:6" x14ac:dyDescent="0.25">
      <c r="A31" s="61">
        <v>6</v>
      </c>
      <c r="B31" s="36" t="s">
        <v>57</v>
      </c>
      <c r="C31" s="36"/>
      <c r="D31" s="36"/>
      <c r="E31" s="36"/>
      <c r="F31" s="37"/>
    </row>
    <row r="32" spans="1:6" x14ac:dyDescent="0.25">
      <c r="A32" s="38">
        <v>6.1</v>
      </c>
      <c r="B32" s="5" t="s">
        <v>58</v>
      </c>
      <c r="C32" s="70"/>
      <c r="D32" s="70"/>
      <c r="E32" s="10"/>
      <c r="F32" s="46"/>
    </row>
    <row r="33" spans="1:6" x14ac:dyDescent="0.25">
      <c r="A33" s="38" t="s">
        <v>59</v>
      </c>
      <c r="B33" s="5" t="s">
        <v>60</v>
      </c>
      <c r="C33" s="5" t="s">
        <v>61</v>
      </c>
      <c r="D33" s="5">
        <v>1</v>
      </c>
      <c r="E33" s="68">
        <v>0</v>
      </c>
      <c r="F33" s="60">
        <f t="shared" ref="F33:F34" si="6">SUM(D33*E33)</f>
        <v>0</v>
      </c>
    </row>
    <row r="34" spans="1:6" x14ac:dyDescent="0.25">
      <c r="A34" s="40">
        <v>6.2</v>
      </c>
      <c r="B34" s="5" t="s">
        <v>62</v>
      </c>
      <c r="C34" s="5" t="s">
        <v>13</v>
      </c>
      <c r="D34" s="5">
        <v>1</v>
      </c>
      <c r="E34" s="68">
        <v>0</v>
      </c>
      <c r="F34" s="60">
        <f t="shared" si="6"/>
        <v>0</v>
      </c>
    </row>
    <row r="35" spans="1:6" ht="16.5" thickBot="1" x14ac:dyDescent="0.3">
      <c r="A35" s="56"/>
      <c r="B35" s="57"/>
      <c r="C35" s="53" t="s">
        <v>172</v>
      </c>
      <c r="D35" s="58"/>
      <c r="E35" s="57"/>
      <c r="F35" s="62">
        <f>SUM(F32:F34)</f>
        <v>0</v>
      </c>
    </row>
    <row r="36" spans="1:6" x14ac:dyDescent="0.25">
      <c r="A36" s="61">
        <v>10</v>
      </c>
      <c r="B36" s="36" t="s">
        <v>63</v>
      </c>
      <c r="C36" s="36"/>
      <c r="D36" s="36"/>
      <c r="E36" s="36"/>
      <c r="F36" s="71"/>
    </row>
    <row r="37" spans="1:6" x14ac:dyDescent="0.25">
      <c r="A37" s="38">
        <v>10.1</v>
      </c>
      <c r="B37" s="5" t="s">
        <v>64</v>
      </c>
      <c r="C37" s="5" t="s">
        <v>65</v>
      </c>
      <c r="D37" s="5">
        <v>140</v>
      </c>
      <c r="E37" s="68">
        <v>0</v>
      </c>
      <c r="F37" s="60">
        <f t="shared" ref="F37:F50" si="7">SUM(D37*E37)</f>
        <v>0</v>
      </c>
    </row>
    <row r="38" spans="1:6" x14ac:dyDescent="0.25">
      <c r="A38" s="38">
        <v>10.199999999999999</v>
      </c>
      <c r="B38" s="5" t="s">
        <v>66</v>
      </c>
      <c r="C38" s="5" t="s">
        <v>65</v>
      </c>
      <c r="D38" s="5">
        <v>140</v>
      </c>
      <c r="E38" s="68">
        <v>0</v>
      </c>
      <c r="F38" s="60">
        <f t="shared" si="7"/>
        <v>0</v>
      </c>
    </row>
    <row r="39" spans="1:6" x14ac:dyDescent="0.25">
      <c r="A39" s="38">
        <v>10.3</v>
      </c>
      <c r="B39" s="5" t="s">
        <v>67</v>
      </c>
      <c r="C39" s="5" t="s">
        <v>65</v>
      </c>
      <c r="D39" s="5">
        <v>14</v>
      </c>
      <c r="E39" s="68">
        <v>0</v>
      </c>
      <c r="F39" s="60">
        <f t="shared" si="7"/>
        <v>0</v>
      </c>
    </row>
    <row r="40" spans="1:6" x14ac:dyDescent="0.25">
      <c r="A40" s="38">
        <v>10.4</v>
      </c>
      <c r="B40" s="5" t="s">
        <v>68</v>
      </c>
      <c r="C40" s="5" t="s">
        <v>65</v>
      </c>
      <c r="D40" s="28" t="s">
        <v>69</v>
      </c>
      <c r="E40" s="68">
        <v>0</v>
      </c>
      <c r="F40" s="76"/>
    </row>
    <row r="41" spans="1:6" x14ac:dyDescent="0.25">
      <c r="A41" s="38">
        <v>10.5</v>
      </c>
      <c r="B41" s="5" t="s">
        <v>70</v>
      </c>
      <c r="C41" s="5" t="s">
        <v>65</v>
      </c>
      <c r="D41" s="28" t="s">
        <v>69</v>
      </c>
      <c r="E41" s="68">
        <v>0</v>
      </c>
      <c r="F41" s="76"/>
    </row>
    <row r="42" spans="1:6" x14ac:dyDescent="0.25">
      <c r="A42" s="38">
        <v>10.6</v>
      </c>
      <c r="B42" s="5" t="s">
        <v>71</v>
      </c>
      <c r="C42" s="5" t="s">
        <v>65</v>
      </c>
      <c r="D42" s="28" t="s">
        <v>69</v>
      </c>
      <c r="E42" s="68">
        <v>0</v>
      </c>
      <c r="F42" s="76"/>
    </row>
    <row r="43" spans="1:6" x14ac:dyDescent="0.25">
      <c r="A43" s="38">
        <v>10.7</v>
      </c>
      <c r="B43" s="5" t="s">
        <v>72</v>
      </c>
      <c r="C43" s="5" t="s">
        <v>65</v>
      </c>
      <c r="D43" s="5">
        <v>28</v>
      </c>
      <c r="E43" s="68">
        <v>0</v>
      </c>
      <c r="F43" s="60">
        <f t="shared" si="7"/>
        <v>0</v>
      </c>
    </row>
    <row r="44" spans="1:6" x14ac:dyDescent="0.25">
      <c r="A44" s="38">
        <v>10.8</v>
      </c>
      <c r="B44" s="5" t="s">
        <v>73</v>
      </c>
      <c r="C44" s="5" t="s">
        <v>65</v>
      </c>
      <c r="D44" s="5">
        <v>28</v>
      </c>
      <c r="E44" s="68">
        <v>0</v>
      </c>
      <c r="F44" s="60">
        <f t="shared" si="7"/>
        <v>0</v>
      </c>
    </row>
    <row r="45" spans="1:6" ht="16.5" thickBot="1" x14ac:dyDescent="0.3">
      <c r="A45" s="72"/>
      <c r="B45" s="73"/>
      <c r="C45" s="53" t="s">
        <v>172</v>
      </c>
      <c r="D45" s="58"/>
      <c r="E45" s="57"/>
      <c r="F45" s="62">
        <f>SUM(F37:F44)</f>
        <v>0</v>
      </c>
    </row>
    <row r="46" spans="1:6" x14ac:dyDescent="0.25">
      <c r="A46" s="61">
        <v>12</v>
      </c>
      <c r="B46" s="36" t="s">
        <v>74</v>
      </c>
      <c r="C46" s="36"/>
      <c r="D46" s="74"/>
      <c r="E46" s="74"/>
      <c r="F46" s="75"/>
    </row>
    <row r="47" spans="1:6" x14ac:dyDescent="0.25">
      <c r="A47" s="38">
        <v>12.1</v>
      </c>
      <c r="B47" s="5" t="s">
        <v>75</v>
      </c>
      <c r="C47" s="5" t="s">
        <v>65</v>
      </c>
      <c r="D47" s="5">
        <f>(D37+D38+D39)*0.3</f>
        <v>88.2</v>
      </c>
      <c r="E47" s="68">
        <v>0</v>
      </c>
      <c r="F47" s="60">
        <f t="shared" si="7"/>
        <v>0</v>
      </c>
    </row>
    <row r="48" spans="1:6" x14ac:dyDescent="0.25">
      <c r="A48" s="38">
        <v>12.2</v>
      </c>
      <c r="B48" s="5" t="s">
        <v>76</v>
      </c>
      <c r="C48" s="5" t="s">
        <v>65</v>
      </c>
      <c r="D48" s="5">
        <f>D37*0.8</f>
        <v>112</v>
      </c>
      <c r="E48" s="68">
        <v>0</v>
      </c>
      <c r="F48" s="60">
        <f t="shared" si="7"/>
        <v>0</v>
      </c>
    </row>
    <row r="49" spans="1:6" x14ac:dyDescent="0.25">
      <c r="A49" s="38">
        <v>12.3</v>
      </c>
      <c r="B49" s="5" t="s">
        <v>77</v>
      </c>
      <c r="C49" s="5" t="s">
        <v>65</v>
      </c>
      <c r="D49" s="5">
        <f>D38*0.9</f>
        <v>126</v>
      </c>
      <c r="E49" s="68">
        <v>0</v>
      </c>
      <c r="F49" s="60">
        <f t="shared" si="7"/>
        <v>0</v>
      </c>
    </row>
    <row r="50" spans="1:6" x14ac:dyDescent="0.25">
      <c r="A50" s="38">
        <v>12.4</v>
      </c>
      <c r="B50" s="5" t="s">
        <v>78</v>
      </c>
      <c r="C50" s="5" t="s">
        <v>65</v>
      </c>
      <c r="D50" s="5">
        <f>D39*0.95</f>
        <v>13.299999999999999</v>
      </c>
      <c r="E50" s="68">
        <v>0</v>
      </c>
      <c r="F50" s="60">
        <f t="shared" si="7"/>
        <v>0</v>
      </c>
    </row>
    <row r="51" spans="1:6" x14ac:dyDescent="0.25">
      <c r="A51" s="38">
        <v>12.5</v>
      </c>
      <c r="B51" s="5" t="s">
        <v>79</v>
      </c>
      <c r="C51" s="5" t="s">
        <v>65</v>
      </c>
      <c r="D51" s="5" t="s">
        <v>69</v>
      </c>
      <c r="E51" s="68">
        <v>0</v>
      </c>
      <c r="F51" s="76"/>
    </row>
    <row r="52" spans="1:6" x14ac:dyDescent="0.25">
      <c r="A52" s="38">
        <v>12.6</v>
      </c>
      <c r="B52" s="5" t="s">
        <v>80</v>
      </c>
      <c r="C52" s="5" t="s">
        <v>65</v>
      </c>
      <c r="D52" s="5" t="s">
        <v>69</v>
      </c>
      <c r="E52" s="68">
        <v>0</v>
      </c>
      <c r="F52" s="76"/>
    </row>
    <row r="53" spans="1:6" x14ac:dyDescent="0.25">
      <c r="A53" s="38">
        <v>12.7</v>
      </c>
      <c r="B53" s="5" t="s">
        <v>81</v>
      </c>
      <c r="C53" s="5" t="s">
        <v>65</v>
      </c>
      <c r="D53" s="5" t="s">
        <v>69</v>
      </c>
      <c r="E53" s="68">
        <v>0</v>
      </c>
      <c r="F53" s="76"/>
    </row>
    <row r="54" spans="1:6" ht="16.5" thickBot="1" x14ac:dyDescent="0.3">
      <c r="A54" s="56"/>
      <c r="B54" s="57"/>
      <c r="C54" s="53" t="s">
        <v>172</v>
      </c>
      <c r="D54" s="58"/>
      <c r="E54" s="57"/>
      <c r="F54" s="62">
        <f>SUM(F47:F53)</f>
        <v>0</v>
      </c>
    </row>
    <row r="55" spans="1:6" x14ac:dyDescent="0.25">
      <c r="A55" s="61">
        <v>13</v>
      </c>
      <c r="B55" s="36" t="s">
        <v>82</v>
      </c>
      <c r="C55" s="36"/>
      <c r="D55" s="74"/>
      <c r="E55" s="74"/>
      <c r="F55" s="75"/>
    </row>
    <row r="56" spans="1:6" x14ac:dyDescent="0.25">
      <c r="A56" s="38">
        <v>13.1</v>
      </c>
      <c r="B56" s="5" t="s">
        <v>83</v>
      </c>
      <c r="C56" s="4" t="s">
        <v>65</v>
      </c>
      <c r="D56" s="4">
        <f>D37</f>
        <v>140</v>
      </c>
      <c r="E56" s="68">
        <v>0</v>
      </c>
      <c r="F56" s="60">
        <f t="shared" ref="F56:F58" si="8">SUM(D56*E56)</f>
        <v>0</v>
      </c>
    </row>
    <row r="57" spans="1:6" x14ac:dyDescent="0.25">
      <c r="A57" s="38">
        <v>13.2</v>
      </c>
      <c r="B57" s="5" t="s">
        <v>84</v>
      </c>
      <c r="C57" s="4" t="s">
        <v>65</v>
      </c>
      <c r="D57" s="4">
        <f>D38*0.1</f>
        <v>14</v>
      </c>
      <c r="E57" s="68">
        <v>0</v>
      </c>
      <c r="F57" s="60">
        <f t="shared" si="8"/>
        <v>0</v>
      </c>
    </row>
    <row r="58" spans="1:6" x14ac:dyDescent="0.25">
      <c r="A58" s="38">
        <v>13.3</v>
      </c>
      <c r="B58" s="5" t="s">
        <v>85</v>
      </c>
      <c r="C58" s="4" t="s">
        <v>65</v>
      </c>
      <c r="D58" s="4">
        <f>D44</f>
        <v>28</v>
      </c>
      <c r="E58" s="68">
        <v>0</v>
      </c>
      <c r="F58" s="60">
        <f t="shared" si="8"/>
        <v>0</v>
      </c>
    </row>
    <row r="59" spans="1:6" ht="16.5" thickBot="1" x14ac:dyDescent="0.3">
      <c r="A59" s="56"/>
      <c r="B59" s="57"/>
      <c r="C59" s="53" t="s">
        <v>172</v>
      </c>
      <c r="D59" s="58"/>
      <c r="E59" s="57"/>
      <c r="F59" s="62">
        <f>SUM(F56:F58)</f>
        <v>0</v>
      </c>
    </row>
    <row r="60" spans="1:6" x14ac:dyDescent="0.25">
      <c r="A60" s="61">
        <v>14</v>
      </c>
      <c r="B60" s="36" t="s">
        <v>86</v>
      </c>
      <c r="C60" s="36"/>
      <c r="D60" s="74"/>
      <c r="E60" s="74"/>
      <c r="F60" s="71"/>
    </row>
    <row r="61" spans="1:6" x14ac:dyDescent="0.25">
      <c r="A61" s="40">
        <v>14.1</v>
      </c>
      <c r="B61" s="5" t="s">
        <v>87</v>
      </c>
      <c r="C61" s="5" t="s">
        <v>65</v>
      </c>
      <c r="D61" s="5" t="s">
        <v>88</v>
      </c>
      <c r="E61" s="68"/>
      <c r="F61" s="47"/>
    </row>
    <row r="62" spans="1:6" x14ac:dyDescent="0.25">
      <c r="A62" s="40">
        <v>14.2</v>
      </c>
      <c r="B62" s="5" t="s">
        <v>89</v>
      </c>
      <c r="C62" s="5" t="s">
        <v>90</v>
      </c>
      <c r="D62" s="5">
        <v>1</v>
      </c>
      <c r="E62" s="68">
        <v>0</v>
      </c>
      <c r="F62" s="60">
        <f t="shared" ref="F62:F63" si="9">SUM(D62*E62)</f>
        <v>0</v>
      </c>
    </row>
    <row r="63" spans="1:6" x14ac:dyDescent="0.25">
      <c r="A63" s="40">
        <v>14.3</v>
      </c>
      <c r="B63" s="5" t="s">
        <v>34</v>
      </c>
      <c r="C63" s="5" t="s">
        <v>35</v>
      </c>
      <c r="D63" s="5">
        <f>E62</f>
        <v>0</v>
      </c>
      <c r="E63" s="68">
        <v>0</v>
      </c>
      <c r="F63" s="60">
        <f t="shared" si="9"/>
        <v>0</v>
      </c>
    </row>
    <row r="64" spans="1:6" ht="16.5" thickBot="1" x14ac:dyDescent="0.3">
      <c r="A64" s="56"/>
      <c r="B64" s="57"/>
      <c r="C64" s="53" t="s">
        <v>172</v>
      </c>
      <c r="D64" s="58"/>
      <c r="E64" s="57"/>
      <c r="F64" s="62">
        <f>SUM(F61:F63)</f>
        <v>0</v>
      </c>
    </row>
    <row r="65" spans="1:6" x14ac:dyDescent="0.25">
      <c r="A65" s="61">
        <v>16</v>
      </c>
      <c r="B65" s="36" t="s">
        <v>91</v>
      </c>
      <c r="C65" s="36"/>
      <c r="D65" s="74"/>
      <c r="E65" s="74"/>
      <c r="F65" s="71"/>
    </row>
    <row r="66" spans="1:6" x14ac:dyDescent="0.25">
      <c r="A66" s="38">
        <v>16.100000000000001</v>
      </c>
      <c r="B66" s="5" t="s">
        <v>92</v>
      </c>
      <c r="C66" s="4" t="s">
        <v>93</v>
      </c>
      <c r="D66" s="4">
        <v>10</v>
      </c>
      <c r="E66" s="68">
        <v>0</v>
      </c>
      <c r="F66" s="60">
        <f t="shared" ref="F66:F67" si="10">SUM(D66*E66)</f>
        <v>0</v>
      </c>
    </row>
    <row r="67" spans="1:6" x14ac:dyDescent="0.25">
      <c r="A67" s="38">
        <v>16.2</v>
      </c>
      <c r="B67" s="5" t="s">
        <v>94</v>
      </c>
      <c r="C67" s="4" t="s">
        <v>93</v>
      </c>
      <c r="D67" s="4">
        <v>10</v>
      </c>
      <c r="E67" s="68">
        <v>0</v>
      </c>
      <c r="F67" s="60">
        <f t="shared" si="10"/>
        <v>0</v>
      </c>
    </row>
    <row r="68" spans="1:6" ht="16.5" thickBot="1" x14ac:dyDescent="0.3">
      <c r="A68" s="56"/>
      <c r="B68" s="57"/>
      <c r="C68" s="53" t="s">
        <v>172</v>
      </c>
      <c r="D68" s="58"/>
      <c r="E68" s="57"/>
      <c r="F68" s="62">
        <f>SUM(F66:F67)</f>
        <v>0</v>
      </c>
    </row>
    <row r="69" spans="1:6" x14ac:dyDescent="0.25">
      <c r="A69" s="61">
        <v>17</v>
      </c>
      <c r="B69" s="36" t="s">
        <v>95</v>
      </c>
      <c r="C69" s="36"/>
      <c r="D69" s="74"/>
      <c r="E69" s="74"/>
      <c r="F69" s="71"/>
    </row>
    <row r="70" spans="1:6" x14ac:dyDescent="0.25">
      <c r="A70" s="38">
        <v>17.100000000000001</v>
      </c>
      <c r="B70" s="5" t="s">
        <v>96</v>
      </c>
      <c r="C70" s="4" t="s">
        <v>93</v>
      </c>
      <c r="D70" s="4">
        <v>8</v>
      </c>
      <c r="E70" s="68">
        <v>0</v>
      </c>
      <c r="F70" s="60">
        <f t="shared" ref="F70" si="11">SUM(D70*E70)</f>
        <v>0</v>
      </c>
    </row>
    <row r="71" spans="1:6" ht="16.5" thickBot="1" x14ac:dyDescent="0.3">
      <c r="A71" s="56"/>
      <c r="B71" s="57"/>
      <c r="C71" s="53" t="s">
        <v>172</v>
      </c>
      <c r="D71" s="58"/>
      <c r="E71" s="57"/>
      <c r="F71" s="62">
        <f>SUM(F70)</f>
        <v>0</v>
      </c>
    </row>
    <row r="72" spans="1:6" x14ac:dyDescent="0.25">
      <c r="A72" s="61">
        <v>23</v>
      </c>
      <c r="B72" s="36" t="s">
        <v>97</v>
      </c>
      <c r="C72" s="36"/>
      <c r="D72" s="74"/>
      <c r="E72" s="74"/>
      <c r="F72" s="71"/>
    </row>
    <row r="73" spans="1:6" x14ac:dyDescent="0.25">
      <c r="A73" s="38">
        <v>23.1</v>
      </c>
      <c r="B73" s="6" t="s">
        <v>98</v>
      </c>
      <c r="C73" s="6" t="s">
        <v>41</v>
      </c>
      <c r="D73" s="4">
        <v>86</v>
      </c>
      <c r="E73" s="68">
        <v>0</v>
      </c>
      <c r="F73" s="60">
        <f t="shared" ref="F73" si="12">SUM(D73*E73)</f>
        <v>0</v>
      </c>
    </row>
    <row r="74" spans="1:6" ht="16.5" thickBot="1" x14ac:dyDescent="0.3">
      <c r="A74" s="56"/>
      <c r="B74" s="57"/>
      <c r="C74" s="53" t="s">
        <v>172</v>
      </c>
      <c r="D74" s="58"/>
      <c r="E74" s="57"/>
      <c r="F74" s="62">
        <f>SUM(F73)</f>
        <v>0</v>
      </c>
    </row>
    <row r="75" spans="1:6" x14ac:dyDescent="0.25">
      <c r="A75" s="61">
        <v>28</v>
      </c>
      <c r="B75" s="36" t="s">
        <v>99</v>
      </c>
      <c r="C75" s="36"/>
      <c r="D75" s="74"/>
      <c r="E75" s="74"/>
      <c r="F75" s="71"/>
    </row>
    <row r="76" spans="1:6" x14ac:dyDescent="0.25">
      <c r="A76" s="38">
        <v>28.1</v>
      </c>
      <c r="B76" s="5" t="s">
        <v>100</v>
      </c>
      <c r="C76" s="4" t="s">
        <v>93</v>
      </c>
      <c r="D76" s="4">
        <v>4</v>
      </c>
      <c r="E76" s="68">
        <v>0</v>
      </c>
      <c r="F76" s="60">
        <f t="shared" ref="F76:F77" si="13">SUM(D76*E76)</f>
        <v>0</v>
      </c>
    </row>
    <row r="77" spans="1:6" x14ac:dyDescent="0.25">
      <c r="A77" s="38">
        <v>28.2</v>
      </c>
      <c r="B77" s="5" t="s">
        <v>101</v>
      </c>
      <c r="C77" s="4" t="s">
        <v>65</v>
      </c>
      <c r="D77" s="4">
        <f>D76*20</f>
        <v>80</v>
      </c>
      <c r="E77" s="68">
        <v>0</v>
      </c>
      <c r="F77" s="60">
        <f t="shared" si="13"/>
        <v>0</v>
      </c>
    </row>
    <row r="78" spans="1:6" ht="16.5" thickBot="1" x14ac:dyDescent="0.3">
      <c r="A78" s="56"/>
      <c r="B78" s="57"/>
      <c r="C78" s="53" t="s">
        <v>172</v>
      </c>
      <c r="D78" s="58"/>
      <c r="E78" s="57"/>
      <c r="F78" s="62">
        <f>SUM(F76:F77)</f>
        <v>0</v>
      </c>
    </row>
    <row r="79" spans="1:6" x14ac:dyDescent="0.25">
      <c r="A79" s="61">
        <v>30</v>
      </c>
      <c r="B79" s="36" t="s">
        <v>102</v>
      </c>
      <c r="C79" s="36"/>
      <c r="D79" s="74"/>
      <c r="E79" s="74"/>
      <c r="F79" s="71"/>
    </row>
    <row r="80" spans="1:6" x14ac:dyDescent="0.25">
      <c r="A80" s="38">
        <v>30.1</v>
      </c>
      <c r="B80" s="5" t="s">
        <v>103</v>
      </c>
      <c r="C80" s="5" t="s">
        <v>41</v>
      </c>
      <c r="D80" s="4">
        <v>14</v>
      </c>
      <c r="E80" s="68">
        <v>0</v>
      </c>
      <c r="F80" s="60">
        <f t="shared" ref="F80:F81" si="14">SUM(D80*E80)</f>
        <v>0</v>
      </c>
    </row>
    <row r="81" spans="1:6" x14ac:dyDescent="0.25">
      <c r="A81" s="38">
        <v>30.2</v>
      </c>
      <c r="B81" s="5" t="s">
        <v>104</v>
      </c>
      <c r="C81" s="5" t="s">
        <v>41</v>
      </c>
      <c r="D81" s="4">
        <v>4</v>
      </c>
      <c r="E81" s="68">
        <v>0</v>
      </c>
      <c r="F81" s="60">
        <f t="shared" si="14"/>
        <v>0</v>
      </c>
    </row>
    <row r="82" spans="1:6" ht="16.5" thickBot="1" x14ac:dyDescent="0.3">
      <c r="A82" s="56"/>
      <c r="B82" s="57"/>
      <c r="C82" s="53" t="s">
        <v>172</v>
      </c>
      <c r="D82" s="58"/>
      <c r="E82" s="57"/>
      <c r="F82" s="62">
        <f>SUM(F80:F81)</f>
        <v>0</v>
      </c>
    </row>
    <row r="83" spans="1:6" x14ac:dyDescent="0.25">
      <c r="A83" s="61">
        <v>31</v>
      </c>
      <c r="B83" s="36" t="s">
        <v>105</v>
      </c>
      <c r="C83" s="36"/>
      <c r="D83" s="74"/>
      <c r="E83" s="74"/>
      <c r="F83" s="71"/>
    </row>
    <row r="84" spans="1:6" ht="17.45" customHeight="1" x14ac:dyDescent="0.25">
      <c r="A84" s="38">
        <v>30.1</v>
      </c>
      <c r="B84" s="11" t="s">
        <v>106</v>
      </c>
      <c r="C84" s="4" t="s">
        <v>41</v>
      </c>
      <c r="D84" s="4">
        <v>56</v>
      </c>
      <c r="E84" s="68">
        <v>0</v>
      </c>
      <c r="F84" s="60">
        <f t="shared" ref="F84" si="15">SUM(D84*E84)</f>
        <v>0</v>
      </c>
    </row>
    <row r="85" spans="1:6" ht="16.5" thickBot="1" x14ac:dyDescent="0.3">
      <c r="A85" s="56"/>
      <c r="B85" s="57"/>
      <c r="C85" s="53" t="s">
        <v>172</v>
      </c>
      <c r="D85" s="58"/>
      <c r="E85" s="57"/>
      <c r="F85" s="62">
        <f>SUM(F84)</f>
        <v>0</v>
      </c>
    </row>
    <row r="86" spans="1:6" x14ac:dyDescent="0.25">
      <c r="A86" s="61">
        <v>33</v>
      </c>
      <c r="B86" s="36" t="s">
        <v>107</v>
      </c>
      <c r="C86" s="77"/>
      <c r="D86" s="74"/>
      <c r="E86" s="74"/>
      <c r="F86" s="71"/>
    </row>
    <row r="87" spans="1:6" x14ac:dyDescent="0.25">
      <c r="A87" s="38">
        <v>33.1</v>
      </c>
      <c r="B87" s="4" t="s">
        <v>108</v>
      </c>
      <c r="C87" s="4" t="s">
        <v>41</v>
      </c>
      <c r="D87" s="4">
        <f>D84</f>
        <v>56</v>
      </c>
      <c r="E87" s="68">
        <v>0</v>
      </c>
      <c r="F87" s="60">
        <f t="shared" ref="F87" si="16">SUM(D87*E87)</f>
        <v>0</v>
      </c>
    </row>
    <row r="88" spans="1:6" ht="16.5" thickBot="1" x14ac:dyDescent="0.3">
      <c r="A88" s="56"/>
      <c r="B88" s="57"/>
      <c r="C88" s="53" t="s">
        <v>172</v>
      </c>
      <c r="D88" s="58"/>
      <c r="E88" s="57"/>
      <c r="F88" s="62">
        <f>SUM(F87)</f>
        <v>0</v>
      </c>
    </row>
    <row r="89" spans="1:6" x14ac:dyDescent="0.25">
      <c r="A89" s="61">
        <v>34</v>
      </c>
      <c r="B89" s="36" t="s">
        <v>109</v>
      </c>
      <c r="C89" s="36"/>
      <c r="D89" s="74"/>
      <c r="E89" s="74"/>
      <c r="F89" s="71"/>
    </row>
    <row r="90" spans="1:6" x14ac:dyDescent="0.25">
      <c r="A90" s="38">
        <v>34.1</v>
      </c>
      <c r="B90" s="5" t="s">
        <v>110</v>
      </c>
      <c r="C90" s="5" t="s">
        <v>56</v>
      </c>
      <c r="D90" s="4">
        <v>100</v>
      </c>
      <c r="E90" s="68">
        <v>0</v>
      </c>
      <c r="F90" s="60">
        <f t="shared" ref="F90:F91" si="17">SUM(D90*E90)</f>
        <v>0</v>
      </c>
    </row>
    <row r="91" spans="1:6" x14ac:dyDescent="0.25">
      <c r="A91" s="38">
        <v>34.200000000000003</v>
      </c>
      <c r="B91" s="5" t="s">
        <v>111</v>
      </c>
      <c r="C91" s="5" t="s">
        <v>56</v>
      </c>
      <c r="D91" s="4">
        <v>100</v>
      </c>
      <c r="E91" s="68">
        <v>0</v>
      </c>
      <c r="F91" s="60">
        <f t="shared" si="17"/>
        <v>0</v>
      </c>
    </row>
    <row r="92" spans="1:6" ht="16.5" thickBot="1" x14ac:dyDescent="0.3">
      <c r="A92" s="56"/>
      <c r="B92" s="57"/>
      <c r="C92" s="53" t="s">
        <v>172</v>
      </c>
      <c r="D92" s="58"/>
      <c r="E92" s="57"/>
      <c r="F92" s="62">
        <f>SUM(F90:F91)</f>
        <v>0</v>
      </c>
    </row>
    <row r="93" spans="1:6" x14ac:dyDescent="0.25">
      <c r="A93" s="61">
        <v>35</v>
      </c>
      <c r="B93" s="36" t="s">
        <v>112</v>
      </c>
      <c r="C93" s="77"/>
      <c r="D93" s="74"/>
      <c r="E93" s="74"/>
      <c r="F93" s="71"/>
    </row>
    <row r="94" spans="1:6" x14ac:dyDescent="0.25">
      <c r="A94" s="38">
        <v>35.1</v>
      </c>
      <c r="B94" s="4" t="s">
        <v>113</v>
      </c>
      <c r="C94" s="4" t="s">
        <v>41</v>
      </c>
      <c r="D94" s="4">
        <v>4</v>
      </c>
      <c r="E94" s="68">
        <v>0</v>
      </c>
      <c r="F94" s="60">
        <f t="shared" ref="F94:F95" si="18">SUM(D94*E94)</f>
        <v>0</v>
      </c>
    </row>
    <row r="95" spans="1:6" x14ac:dyDescent="0.25">
      <c r="A95" s="38">
        <v>35.200000000000003</v>
      </c>
      <c r="B95" s="4" t="s">
        <v>114</v>
      </c>
      <c r="C95" s="4" t="s">
        <v>41</v>
      </c>
      <c r="D95" s="4">
        <v>10</v>
      </c>
      <c r="E95" s="68">
        <v>0</v>
      </c>
      <c r="F95" s="60">
        <f t="shared" si="18"/>
        <v>0</v>
      </c>
    </row>
    <row r="96" spans="1:6" ht="16.5" thickBot="1" x14ac:dyDescent="0.3">
      <c r="A96" s="56"/>
      <c r="B96" s="57"/>
      <c r="C96" s="53" t="s">
        <v>172</v>
      </c>
      <c r="D96" s="58"/>
      <c r="E96" s="57"/>
      <c r="F96" s="62">
        <f>SUM(F94:F95)</f>
        <v>0</v>
      </c>
    </row>
    <row r="97" spans="1:6" x14ac:dyDescent="0.25">
      <c r="A97" s="61">
        <v>37</v>
      </c>
      <c r="B97" s="36" t="s">
        <v>115</v>
      </c>
      <c r="C97" s="77"/>
      <c r="D97" s="74"/>
      <c r="E97" s="74"/>
      <c r="F97" s="71"/>
    </row>
    <row r="98" spans="1:6" x14ac:dyDescent="0.25">
      <c r="A98" s="38">
        <v>37.1</v>
      </c>
      <c r="B98" s="5" t="s">
        <v>116</v>
      </c>
      <c r="C98" s="5" t="s">
        <v>23</v>
      </c>
      <c r="D98" s="4">
        <v>8</v>
      </c>
      <c r="E98" s="68">
        <v>0</v>
      </c>
      <c r="F98" s="60">
        <f t="shared" ref="F98" si="19">SUM(D98*E98)</f>
        <v>0</v>
      </c>
    </row>
    <row r="99" spans="1:6" ht="16.5" thickBot="1" x14ac:dyDescent="0.3">
      <c r="A99" s="56"/>
      <c r="B99" s="57"/>
      <c r="C99" s="53" t="s">
        <v>172</v>
      </c>
      <c r="D99" s="58"/>
      <c r="E99" s="57"/>
      <c r="F99" s="62">
        <f>SUM(F98)</f>
        <v>0</v>
      </c>
    </row>
    <row r="100" spans="1:6" x14ac:dyDescent="0.25">
      <c r="A100" s="61">
        <v>38</v>
      </c>
      <c r="B100" s="36" t="s">
        <v>117</v>
      </c>
      <c r="C100" s="77"/>
      <c r="D100" s="74"/>
      <c r="E100" s="74"/>
      <c r="F100" s="71"/>
    </row>
    <row r="101" spans="1:6" x14ac:dyDescent="0.25">
      <c r="A101" s="48" t="s">
        <v>118</v>
      </c>
      <c r="B101" s="5" t="s">
        <v>119</v>
      </c>
      <c r="C101" s="5" t="s">
        <v>120</v>
      </c>
      <c r="D101" s="5">
        <v>1</v>
      </c>
      <c r="E101" s="69">
        <v>28000</v>
      </c>
      <c r="F101" s="63">
        <v>28000</v>
      </c>
    </row>
    <row r="102" spans="1:6" ht="31.5" customHeight="1" x14ac:dyDescent="0.25">
      <c r="A102" s="48" t="s">
        <v>121</v>
      </c>
      <c r="B102" s="11" t="s">
        <v>174</v>
      </c>
      <c r="C102" s="30" t="s">
        <v>35</v>
      </c>
      <c r="D102" s="9">
        <v>1</v>
      </c>
      <c r="E102" s="64">
        <v>0</v>
      </c>
      <c r="F102" s="65">
        <f>SUM(F101*E102)</f>
        <v>0</v>
      </c>
    </row>
    <row r="103" spans="1:6" ht="16.5" thickBot="1" x14ac:dyDescent="0.3">
      <c r="A103" s="56"/>
      <c r="B103" s="57"/>
      <c r="C103" s="53" t="s">
        <v>172</v>
      </c>
      <c r="D103" s="58"/>
      <c r="E103" s="57"/>
      <c r="F103" s="62">
        <f>SUM(F101:F102)</f>
        <v>28000</v>
      </c>
    </row>
    <row r="104" spans="1:6" x14ac:dyDescent="0.25">
      <c r="A104" s="61" t="s">
        <v>122</v>
      </c>
      <c r="B104" s="36" t="s">
        <v>123</v>
      </c>
      <c r="C104" s="77"/>
      <c r="D104" s="74"/>
      <c r="E104" s="74"/>
      <c r="F104" s="71"/>
    </row>
    <row r="105" spans="1:6" x14ac:dyDescent="0.25">
      <c r="A105" s="48" t="s">
        <v>124</v>
      </c>
      <c r="B105" s="29" t="s">
        <v>125</v>
      </c>
      <c r="C105" s="5" t="s">
        <v>41</v>
      </c>
      <c r="D105" s="9">
        <v>28</v>
      </c>
      <c r="E105" s="68">
        <v>0</v>
      </c>
      <c r="F105" s="60">
        <f t="shared" ref="F105:F106" si="20">SUM(D105*E105)</f>
        <v>0</v>
      </c>
    </row>
    <row r="106" spans="1:6" x14ac:dyDescent="0.25">
      <c r="A106" s="48" t="s">
        <v>126</v>
      </c>
      <c r="B106" s="29" t="s">
        <v>127</v>
      </c>
      <c r="C106" s="5" t="s">
        <v>41</v>
      </c>
      <c r="D106" s="9">
        <v>28</v>
      </c>
      <c r="E106" s="68">
        <v>0</v>
      </c>
      <c r="F106" s="60">
        <f t="shared" si="20"/>
        <v>0</v>
      </c>
    </row>
    <row r="107" spans="1:6" x14ac:dyDescent="0.25">
      <c r="A107" s="48" t="s">
        <v>128</v>
      </c>
      <c r="B107" s="29" t="s">
        <v>129</v>
      </c>
      <c r="C107" s="5" t="s">
        <v>41</v>
      </c>
      <c r="D107" s="9">
        <v>10</v>
      </c>
      <c r="E107" s="68">
        <v>0</v>
      </c>
      <c r="F107" s="60">
        <f t="shared" ref="F107:F113" si="21">SUM(D107*E107)</f>
        <v>0</v>
      </c>
    </row>
    <row r="108" spans="1:6" x14ac:dyDescent="0.25">
      <c r="A108" s="48" t="s">
        <v>128</v>
      </c>
      <c r="B108" s="29" t="s">
        <v>130</v>
      </c>
      <c r="C108" s="5" t="s">
        <v>41</v>
      </c>
      <c r="D108" s="9">
        <v>10</v>
      </c>
      <c r="E108" s="68">
        <v>0</v>
      </c>
      <c r="F108" s="60">
        <f t="shared" si="21"/>
        <v>0</v>
      </c>
    </row>
    <row r="109" spans="1:6" x14ac:dyDescent="0.25">
      <c r="A109" s="48" t="s">
        <v>131</v>
      </c>
      <c r="B109" s="29" t="s">
        <v>132</v>
      </c>
      <c r="C109" s="5" t="s">
        <v>41</v>
      </c>
      <c r="D109" s="9">
        <v>10</v>
      </c>
      <c r="E109" s="68">
        <v>0</v>
      </c>
      <c r="F109" s="60">
        <f t="shared" si="21"/>
        <v>0</v>
      </c>
    </row>
    <row r="110" spans="1:6" x14ac:dyDescent="0.25">
      <c r="A110" s="48" t="s">
        <v>133</v>
      </c>
      <c r="B110" s="29" t="s">
        <v>134</v>
      </c>
      <c r="C110" s="5" t="s">
        <v>41</v>
      </c>
      <c r="D110" s="9">
        <v>10</v>
      </c>
      <c r="E110" s="68">
        <v>0</v>
      </c>
      <c r="F110" s="60">
        <f t="shared" si="21"/>
        <v>0</v>
      </c>
    </row>
    <row r="111" spans="1:6" x14ac:dyDescent="0.25">
      <c r="A111" s="48" t="s">
        <v>135</v>
      </c>
      <c r="B111" s="29" t="s">
        <v>136</v>
      </c>
      <c r="C111" s="5" t="s">
        <v>41</v>
      </c>
      <c r="D111" s="9">
        <v>10</v>
      </c>
      <c r="E111" s="68">
        <v>0</v>
      </c>
      <c r="F111" s="60">
        <f t="shared" si="21"/>
        <v>0</v>
      </c>
    </row>
    <row r="112" spans="1:6" x14ac:dyDescent="0.25">
      <c r="A112" s="48" t="s">
        <v>137</v>
      </c>
      <c r="B112" s="29" t="s">
        <v>138</v>
      </c>
      <c r="C112" s="5" t="s">
        <v>41</v>
      </c>
      <c r="D112" s="9">
        <v>10</v>
      </c>
      <c r="E112" s="68">
        <v>0</v>
      </c>
      <c r="F112" s="60">
        <f t="shared" si="21"/>
        <v>0</v>
      </c>
    </row>
    <row r="113" spans="1:28" x14ac:dyDescent="0.25">
      <c r="A113" s="48" t="s">
        <v>137</v>
      </c>
      <c r="B113" s="29" t="s">
        <v>132</v>
      </c>
      <c r="C113" s="5" t="s">
        <v>41</v>
      </c>
      <c r="D113" s="9">
        <v>10</v>
      </c>
      <c r="E113" s="68">
        <v>0</v>
      </c>
      <c r="F113" s="60">
        <f t="shared" si="21"/>
        <v>0</v>
      </c>
    </row>
    <row r="114" spans="1:28" ht="16.5" thickBot="1" x14ac:dyDescent="0.3">
      <c r="A114" s="56"/>
      <c r="B114" s="57"/>
      <c r="C114" s="53" t="s">
        <v>172</v>
      </c>
      <c r="D114" s="58"/>
      <c r="E114" s="57"/>
      <c r="F114" s="62">
        <f>SUM(F105:F113)</f>
        <v>0</v>
      </c>
    </row>
    <row r="115" spans="1:28" x14ac:dyDescent="0.25">
      <c r="A115" s="61" t="s">
        <v>139</v>
      </c>
      <c r="B115" s="36" t="s">
        <v>140</v>
      </c>
      <c r="C115" s="77"/>
      <c r="D115" s="74"/>
      <c r="E115" s="74"/>
      <c r="F115" s="71"/>
    </row>
    <row r="116" spans="1:28" x14ac:dyDescent="0.25">
      <c r="A116" s="48" t="s">
        <v>141</v>
      </c>
      <c r="B116" s="29" t="s">
        <v>142</v>
      </c>
      <c r="C116" s="5" t="s">
        <v>120</v>
      </c>
      <c r="D116" s="9">
        <v>1</v>
      </c>
      <c r="E116" s="69">
        <v>300000</v>
      </c>
      <c r="F116" s="63">
        <v>300000</v>
      </c>
    </row>
    <row r="117" spans="1:28" x14ac:dyDescent="0.25">
      <c r="A117" s="48" t="s">
        <v>143</v>
      </c>
      <c r="B117" s="29" t="s">
        <v>173</v>
      </c>
      <c r="C117" s="30" t="s">
        <v>35</v>
      </c>
      <c r="D117" s="9">
        <v>1</v>
      </c>
      <c r="E117" s="64">
        <v>0</v>
      </c>
      <c r="F117" s="65">
        <f>SUM(F116*E117)</f>
        <v>0</v>
      </c>
    </row>
    <row r="118" spans="1:28" ht="16.5" thickBot="1" x14ac:dyDescent="0.3">
      <c r="A118" s="56"/>
      <c r="B118" s="57"/>
      <c r="C118" s="53" t="s">
        <v>172</v>
      </c>
      <c r="D118" s="58"/>
      <c r="E118" s="57"/>
      <c r="F118" s="62">
        <f>SUM(F116:F117)</f>
        <v>300000</v>
      </c>
    </row>
    <row r="119" spans="1:28" x14ac:dyDescent="0.25">
      <c r="A119" s="61" t="s">
        <v>144</v>
      </c>
      <c r="B119" s="36" t="s">
        <v>145</v>
      </c>
      <c r="C119" s="77"/>
      <c r="D119" s="74"/>
      <c r="E119" s="74"/>
      <c r="F119" s="71"/>
    </row>
    <row r="120" spans="1:28" x14ac:dyDescent="0.25">
      <c r="A120" s="48" t="s">
        <v>146</v>
      </c>
      <c r="B120" s="29" t="s">
        <v>147</v>
      </c>
      <c r="C120" s="5" t="s">
        <v>120</v>
      </c>
      <c r="D120" s="9">
        <v>1</v>
      </c>
      <c r="E120" s="69">
        <v>400000</v>
      </c>
      <c r="F120" s="63">
        <v>400000</v>
      </c>
    </row>
    <row r="121" spans="1:28" x14ac:dyDescent="0.25">
      <c r="A121" s="48" t="s">
        <v>177</v>
      </c>
      <c r="B121" s="29" t="s">
        <v>173</v>
      </c>
      <c r="C121" s="30" t="s">
        <v>35</v>
      </c>
      <c r="D121" s="9">
        <v>1</v>
      </c>
      <c r="E121" s="64">
        <v>0</v>
      </c>
      <c r="F121" s="65">
        <f>SUM(F120*E121)</f>
        <v>0</v>
      </c>
    </row>
    <row r="122" spans="1:28" ht="16.5" thickBot="1" x14ac:dyDescent="0.3">
      <c r="A122" s="56"/>
      <c r="B122" s="57"/>
      <c r="C122" s="53" t="s">
        <v>172</v>
      </c>
      <c r="D122" s="58"/>
      <c r="E122" s="57"/>
      <c r="F122" s="62">
        <f>SUM(F120:F121)</f>
        <v>400000</v>
      </c>
    </row>
    <row r="123" spans="1:28" ht="18.75" x14ac:dyDescent="0.3">
      <c r="A123" s="45"/>
      <c r="B123" s="33"/>
      <c r="C123" s="34"/>
      <c r="D123" s="34"/>
      <c r="E123" s="33" t="s">
        <v>148</v>
      </c>
      <c r="F123" s="78">
        <f>SUM(F122,F118,F114,F103,F99,F96,F88,F92,F82,F78,F74,F71,F68,F64,F59,F54,F45,F35,F30,F19,F15,F12)</f>
        <v>758000</v>
      </c>
    </row>
    <row r="124" spans="1:28" ht="18.75" x14ac:dyDescent="0.3">
      <c r="A124" s="136" t="s">
        <v>149</v>
      </c>
      <c r="B124" s="137"/>
      <c r="C124" s="137"/>
      <c r="D124" s="137"/>
      <c r="E124" s="137"/>
      <c r="F124" s="78">
        <f>SUM(F123)</f>
        <v>758000</v>
      </c>
      <c r="N124" s="13"/>
      <c r="O124" s="13"/>
    </row>
    <row r="125" spans="1:28" ht="18.75" x14ac:dyDescent="0.3">
      <c r="A125" s="138" t="s">
        <v>150</v>
      </c>
      <c r="B125" s="139"/>
      <c r="C125" s="139"/>
      <c r="D125" s="139"/>
      <c r="E125" s="139"/>
      <c r="F125" s="78">
        <f>SUM(F124*0.15)</f>
        <v>113700</v>
      </c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</row>
    <row r="126" spans="1:28" ht="19.5" thickBot="1" x14ac:dyDescent="0.35">
      <c r="A126" s="140" t="s">
        <v>151</v>
      </c>
      <c r="B126" s="141"/>
      <c r="C126" s="141"/>
      <c r="D126" s="141"/>
      <c r="E126" s="141"/>
      <c r="F126" s="78">
        <f>SUM(F124:F125)</f>
        <v>871700</v>
      </c>
      <c r="N126" s="13"/>
      <c r="O126" s="13"/>
    </row>
    <row r="127" spans="1:28" x14ac:dyDescent="0.25">
      <c r="B127" s="12"/>
      <c r="F127" s="13"/>
      <c r="G127" s="14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</row>
    <row r="128" spans="1:28" x14ac:dyDescent="0.25">
      <c r="B128" s="15"/>
      <c r="F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</row>
    <row r="129" spans="2:28" x14ac:dyDescent="0.25">
      <c r="B129" s="16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</row>
    <row r="130" spans="2:28" x14ac:dyDescent="0.25">
      <c r="B130" s="2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</row>
    <row r="131" spans="2:28" x14ac:dyDescent="0.25">
      <c r="B131" s="12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</row>
    <row r="132" spans="2:28" x14ac:dyDescent="0.25">
      <c r="B132" s="12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</row>
    <row r="133" spans="2:28" x14ac:dyDescent="0.25">
      <c r="B133" s="2"/>
    </row>
  </sheetData>
  <mergeCells count="5">
    <mergeCell ref="A124:E124"/>
    <mergeCell ref="A125:E125"/>
    <mergeCell ref="A126:E126"/>
    <mergeCell ref="A1:E1"/>
    <mergeCell ref="A2:E2"/>
  </mergeCells>
  <phoneticPr fontId="23" type="noConversion"/>
  <pageMargins left="0.23622047244094491" right="0.23622047244094491" top="0.74803149606299213" bottom="0.74803149606299213" header="0.31496062992125984" footer="0.31496062992125984"/>
  <pageSetup paperSize="9" scale="36" orientation="portrait" r:id="rId1"/>
  <rowBreaks count="1" manualBreakCount="1">
    <brk id="64" max="16383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B3CB7-1A93-4813-A50B-0CB821D48B68}">
  <sheetPr>
    <pageSetUpPr fitToPage="1"/>
  </sheetPr>
  <dimension ref="A1:K60"/>
  <sheetViews>
    <sheetView tabSelected="1" view="pageBreakPreview" topLeftCell="A25" zoomScale="80" zoomScaleNormal="100" zoomScaleSheetLayoutView="80" workbookViewId="0">
      <selection activeCell="A32" sqref="A32"/>
    </sheetView>
  </sheetViews>
  <sheetFormatPr defaultColWidth="11" defaultRowHeight="15.75" x14ac:dyDescent="0.25"/>
  <cols>
    <col min="1" max="1" width="7.125" style="3" customWidth="1"/>
    <col min="2" max="2" width="60.875" customWidth="1"/>
    <col min="3" max="3" width="8.75" customWidth="1"/>
    <col min="4" max="4" width="22.5" customWidth="1"/>
    <col min="5" max="5" width="43.375" customWidth="1"/>
    <col min="6" max="6" width="14.625" bestFit="1" customWidth="1"/>
    <col min="8" max="8" width="12.5" bestFit="1" customWidth="1"/>
  </cols>
  <sheetData>
    <row r="1" spans="1:11" ht="19.149999999999999" customHeight="1" x14ac:dyDescent="0.25">
      <c r="A1" s="116" t="s">
        <v>152</v>
      </c>
      <c r="B1" s="117"/>
      <c r="C1" s="117"/>
      <c r="D1" s="117"/>
      <c r="E1" s="79"/>
    </row>
    <row r="2" spans="1:11" x14ac:dyDescent="0.25">
      <c r="A2" s="80"/>
      <c r="E2" s="81"/>
    </row>
    <row r="3" spans="1:11" x14ac:dyDescent="0.25">
      <c r="A3" s="118" t="str">
        <f>+Schedule!A1</f>
        <v>Contract No:</v>
      </c>
      <c r="B3" s="119"/>
      <c r="C3" s="119"/>
      <c r="D3" s="119"/>
      <c r="E3" s="120"/>
    </row>
    <row r="4" spans="1:11" ht="48" customHeight="1" x14ac:dyDescent="0.25">
      <c r="A4" s="126" t="str">
        <f>+Schedule!A2</f>
        <v>Geotechnical Drilling for Foundation Investigation for the ARC Centre of Excellence Building</v>
      </c>
      <c r="B4" s="127"/>
      <c r="C4" s="127"/>
      <c r="D4" s="127"/>
      <c r="E4" s="128"/>
      <c r="F4" s="19"/>
      <c r="G4" s="19"/>
      <c r="H4" s="19"/>
    </row>
    <row r="5" spans="1:11" x14ac:dyDescent="0.25">
      <c r="A5" s="123" t="s">
        <v>153</v>
      </c>
      <c r="B5" s="124"/>
      <c r="C5" s="124"/>
      <c r="D5" s="124"/>
      <c r="E5" s="125"/>
      <c r="F5" s="18"/>
      <c r="G5" s="18"/>
      <c r="H5" s="18"/>
    </row>
    <row r="6" spans="1:11" x14ac:dyDescent="0.25">
      <c r="A6" s="82" t="s">
        <v>154</v>
      </c>
      <c r="B6" s="129" t="s">
        <v>3</v>
      </c>
      <c r="C6" s="130"/>
      <c r="D6" s="131"/>
      <c r="E6" s="83" t="s">
        <v>7</v>
      </c>
    </row>
    <row r="7" spans="1:11" x14ac:dyDescent="0.25">
      <c r="A7" s="84">
        <v>1</v>
      </c>
      <c r="B7" s="1" t="s">
        <v>155</v>
      </c>
      <c r="C7" s="7"/>
      <c r="D7" s="1"/>
      <c r="E7" s="85">
        <f>Schedule!F12</f>
        <v>0</v>
      </c>
      <c r="F7" s="20"/>
      <c r="G7" s="20"/>
      <c r="H7" s="20"/>
      <c r="I7" s="20"/>
      <c r="J7" s="20"/>
      <c r="K7" s="20"/>
    </row>
    <row r="8" spans="1:11" ht="16.149999999999999" customHeight="1" x14ac:dyDescent="0.25">
      <c r="A8" s="86">
        <v>3</v>
      </c>
      <c r="B8" s="121" t="s">
        <v>156</v>
      </c>
      <c r="C8" s="122"/>
      <c r="D8" s="122"/>
      <c r="E8" s="85">
        <f>Schedule!F15</f>
        <v>0</v>
      </c>
      <c r="F8" s="20"/>
      <c r="G8" s="20"/>
      <c r="H8" s="20"/>
      <c r="I8" s="20"/>
      <c r="J8" s="20"/>
      <c r="K8" s="20"/>
    </row>
    <row r="9" spans="1:11" x14ac:dyDescent="0.25">
      <c r="A9" s="86">
        <v>4</v>
      </c>
      <c r="B9" s="87" t="s">
        <v>29</v>
      </c>
      <c r="C9" s="88"/>
      <c r="D9" s="87"/>
      <c r="E9" s="85">
        <f>Schedule!F19</f>
        <v>30000</v>
      </c>
      <c r="F9" s="20"/>
      <c r="G9" s="20"/>
      <c r="H9" s="20"/>
      <c r="I9" s="20"/>
      <c r="J9" s="20"/>
      <c r="K9" s="20"/>
    </row>
    <row r="10" spans="1:11" x14ac:dyDescent="0.25">
      <c r="A10" s="86">
        <v>5</v>
      </c>
      <c r="B10" s="23" t="s">
        <v>36</v>
      </c>
      <c r="C10" s="7"/>
      <c r="D10" s="24"/>
      <c r="E10" s="85">
        <f>Schedule!F30</f>
        <v>0</v>
      </c>
      <c r="F10" s="20"/>
      <c r="G10" s="20"/>
      <c r="H10" s="20"/>
      <c r="I10" s="20"/>
      <c r="J10" s="20"/>
      <c r="K10" s="20"/>
    </row>
    <row r="11" spans="1:11" x14ac:dyDescent="0.25">
      <c r="A11" s="86">
        <v>6</v>
      </c>
      <c r="B11" s="25" t="s">
        <v>157</v>
      </c>
      <c r="C11" s="26"/>
      <c r="D11" s="27"/>
      <c r="E11" s="85">
        <f>Schedule!F35</f>
        <v>0</v>
      </c>
      <c r="F11" s="20"/>
      <c r="G11" s="20"/>
      <c r="H11" s="20"/>
      <c r="I11" s="20"/>
      <c r="J11" s="20"/>
      <c r="K11" s="20"/>
    </row>
    <row r="12" spans="1:11" x14ac:dyDescent="0.25">
      <c r="A12" s="86">
        <v>10</v>
      </c>
      <c r="B12" s="25" t="s">
        <v>158</v>
      </c>
      <c r="C12" s="26"/>
      <c r="D12" s="27"/>
      <c r="E12" s="85">
        <f>Schedule!F45</f>
        <v>0</v>
      </c>
      <c r="F12" s="20"/>
      <c r="G12" s="20"/>
      <c r="H12" s="20"/>
      <c r="I12" s="20"/>
      <c r="J12" s="20"/>
      <c r="K12" s="20"/>
    </row>
    <row r="13" spans="1:11" x14ac:dyDescent="0.25">
      <c r="A13" s="84">
        <v>12</v>
      </c>
      <c r="B13" s="87" t="s">
        <v>159</v>
      </c>
      <c r="C13" s="88"/>
      <c r="D13" s="87"/>
      <c r="E13" s="85">
        <f>Schedule!F54</f>
        <v>0</v>
      </c>
      <c r="F13" s="20"/>
      <c r="G13" s="20"/>
      <c r="H13" s="20"/>
      <c r="I13" s="20"/>
      <c r="J13" s="20"/>
      <c r="K13" s="20"/>
    </row>
    <row r="14" spans="1:11" x14ac:dyDescent="0.25">
      <c r="A14" s="86">
        <v>13</v>
      </c>
      <c r="B14" s="1" t="s">
        <v>160</v>
      </c>
      <c r="C14" s="7"/>
      <c r="D14" s="1"/>
      <c r="E14" s="85">
        <f>Schedule!F59</f>
        <v>0</v>
      </c>
      <c r="F14" s="20"/>
      <c r="G14" s="20"/>
      <c r="H14" s="20"/>
      <c r="I14" s="20"/>
      <c r="J14" s="20"/>
      <c r="K14" s="20"/>
    </row>
    <row r="15" spans="1:11" x14ac:dyDescent="0.25">
      <c r="A15" s="86">
        <v>14</v>
      </c>
      <c r="B15" s="23" t="s">
        <v>161</v>
      </c>
      <c r="C15" s="7"/>
      <c r="D15" s="24"/>
      <c r="E15" s="85">
        <f>Schedule!F64</f>
        <v>0</v>
      </c>
      <c r="F15" s="20"/>
      <c r="G15" s="20"/>
      <c r="H15" s="20"/>
      <c r="I15" s="20"/>
      <c r="J15" s="20"/>
      <c r="K15" s="20"/>
    </row>
    <row r="16" spans="1:11" x14ac:dyDescent="0.25">
      <c r="A16" s="86">
        <v>16</v>
      </c>
      <c r="B16" s="23" t="s">
        <v>91</v>
      </c>
      <c r="C16" s="7"/>
      <c r="D16" s="24"/>
      <c r="E16" s="85">
        <f>Schedule!F68</f>
        <v>0</v>
      </c>
      <c r="F16" s="20"/>
      <c r="G16" s="20"/>
      <c r="H16" s="20"/>
      <c r="I16" s="20"/>
      <c r="J16" s="20"/>
      <c r="K16" s="20"/>
    </row>
    <row r="17" spans="1:11" x14ac:dyDescent="0.25">
      <c r="A17" s="86">
        <v>17</v>
      </c>
      <c r="B17" s="23" t="s">
        <v>95</v>
      </c>
      <c r="C17" s="7"/>
      <c r="D17" s="1"/>
      <c r="E17" s="85">
        <f>Schedule!F71</f>
        <v>0</v>
      </c>
      <c r="F17" s="20"/>
      <c r="G17" s="20"/>
      <c r="H17" s="20"/>
      <c r="I17" s="20"/>
      <c r="J17" s="20"/>
      <c r="K17" s="20"/>
    </row>
    <row r="18" spans="1:11" x14ac:dyDescent="0.25">
      <c r="A18" s="86">
        <v>23</v>
      </c>
      <c r="B18" s="1" t="s">
        <v>97</v>
      </c>
      <c r="C18" s="7"/>
      <c r="D18" s="1"/>
      <c r="E18" s="85">
        <f>Schedule!F74</f>
        <v>0</v>
      </c>
      <c r="F18" s="20"/>
      <c r="G18" s="20"/>
      <c r="H18" s="20"/>
      <c r="I18" s="20"/>
      <c r="J18" s="20"/>
      <c r="K18" s="20"/>
    </row>
    <row r="19" spans="1:11" x14ac:dyDescent="0.25">
      <c r="A19" s="86">
        <v>28</v>
      </c>
      <c r="B19" s="87" t="s">
        <v>99</v>
      </c>
      <c r="C19" s="88"/>
      <c r="D19" s="24"/>
      <c r="E19" s="85">
        <f>Schedule!F78</f>
        <v>0</v>
      </c>
      <c r="F19" s="20"/>
      <c r="G19" s="20"/>
      <c r="H19" s="20"/>
      <c r="I19" s="20"/>
      <c r="J19" s="20"/>
      <c r="K19" s="20"/>
    </row>
    <row r="20" spans="1:11" x14ac:dyDescent="0.25">
      <c r="A20" s="86">
        <v>30</v>
      </c>
      <c r="B20" s="121" t="s">
        <v>162</v>
      </c>
      <c r="C20" s="122"/>
      <c r="D20" s="87"/>
      <c r="E20" s="85">
        <f>Schedule!F82</f>
        <v>0</v>
      </c>
      <c r="F20" s="20"/>
      <c r="G20" s="20"/>
      <c r="H20" s="20"/>
      <c r="I20" s="20"/>
      <c r="J20" s="20"/>
      <c r="K20" s="20"/>
    </row>
    <row r="21" spans="1:11" x14ac:dyDescent="0.25">
      <c r="A21" s="86">
        <v>31</v>
      </c>
      <c r="B21" s="1" t="s">
        <v>105</v>
      </c>
      <c r="C21" s="7"/>
      <c r="D21" s="1"/>
      <c r="E21" s="85">
        <f>Schedule!F85</f>
        <v>0</v>
      </c>
      <c r="F21" s="20"/>
      <c r="G21" s="20"/>
      <c r="H21" s="20"/>
      <c r="I21" s="20"/>
      <c r="J21" s="20"/>
      <c r="K21" s="20"/>
    </row>
    <row r="22" spans="1:11" x14ac:dyDescent="0.25">
      <c r="A22" s="86">
        <v>33</v>
      </c>
      <c r="B22" s="1" t="s">
        <v>107</v>
      </c>
      <c r="C22" s="7"/>
      <c r="D22" s="1"/>
      <c r="E22" s="85">
        <f>Schedule!F88</f>
        <v>0</v>
      </c>
      <c r="F22" s="20"/>
      <c r="G22" s="20"/>
      <c r="H22" s="20"/>
      <c r="I22" s="20"/>
      <c r="J22" s="20"/>
      <c r="K22" s="20"/>
    </row>
    <row r="23" spans="1:11" x14ac:dyDescent="0.25">
      <c r="A23" s="86">
        <v>34</v>
      </c>
      <c r="B23" s="87" t="s">
        <v>163</v>
      </c>
      <c r="C23" s="88"/>
      <c r="D23" s="87"/>
      <c r="E23" s="85">
        <f>Schedule!F92</f>
        <v>0</v>
      </c>
      <c r="F23" s="20"/>
      <c r="G23" s="20"/>
      <c r="H23" s="20"/>
      <c r="I23" s="20"/>
      <c r="J23" s="20"/>
      <c r="K23" s="20"/>
    </row>
    <row r="24" spans="1:11" x14ac:dyDescent="0.25">
      <c r="A24" s="86">
        <v>35</v>
      </c>
      <c r="B24" s="1" t="s">
        <v>112</v>
      </c>
      <c r="C24" s="7"/>
      <c r="D24" s="1"/>
      <c r="E24" s="85">
        <f>Schedule!F96</f>
        <v>0</v>
      </c>
      <c r="F24" s="20"/>
      <c r="G24" s="20"/>
      <c r="H24" s="20"/>
      <c r="I24" s="20"/>
      <c r="J24" s="20"/>
      <c r="K24" s="20"/>
    </row>
    <row r="25" spans="1:11" x14ac:dyDescent="0.25">
      <c r="A25" s="86">
        <v>37</v>
      </c>
      <c r="B25" s="87" t="s">
        <v>115</v>
      </c>
      <c r="C25" s="88"/>
      <c r="D25" s="87"/>
      <c r="E25" s="85">
        <f>Schedule!F99</f>
        <v>0</v>
      </c>
      <c r="F25" s="20"/>
      <c r="G25" s="20"/>
      <c r="H25" s="20"/>
      <c r="I25" s="20"/>
      <c r="J25" s="20"/>
      <c r="K25" s="20"/>
    </row>
    <row r="26" spans="1:11" x14ac:dyDescent="0.25">
      <c r="A26" s="86">
        <v>38</v>
      </c>
      <c r="B26" s="1" t="s">
        <v>164</v>
      </c>
      <c r="C26" s="7"/>
      <c r="D26" s="1"/>
      <c r="E26" s="85">
        <f>Schedule!F103</f>
        <v>28000</v>
      </c>
      <c r="F26" s="20"/>
      <c r="G26" s="20"/>
      <c r="H26" s="20"/>
      <c r="I26" s="20"/>
      <c r="J26" s="20"/>
      <c r="K26" s="20"/>
    </row>
    <row r="27" spans="1:11" x14ac:dyDescent="0.25">
      <c r="A27" s="86">
        <v>43</v>
      </c>
      <c r="B27" s="1" t="s">
        <v>123</v>
      </c>
      <c r="C27" s="7"/>
      <c r="D27" s="1"/>
      <c r="E27" s="85">
        <f>Schedule!F114</f>
        <v>0</v>
      </c>
      <c r="F27" s="20"/>
      <c r="G27" s="20"/>
      <c r="H27" s="20"/>
      <c r="I27" s="20"/>
      <c r="J27" s="20"/>
      <c r="K27" s="20"/>
    </row>
    <row r="28" spans="1:11" x14ac:dyDescent="0.25">
      <c r="A28" s="86">
        <v>44</v>
      </c>
      <c r="B28" s="1" t="s">
        <v>140</v>
      </c>
      <c r="C28" s="7"/>
      <c r="D28" s="1"/>
      <c r="E28" s="85">
        <f>Schedule!F118</f>
        <v>300000</v>
      </c>
      <c r="F28" s="20"/>
      <c r="G28" s="20"/>
      <c r="H28" s="20"/>
      <c r="I28" s="20"/>
      <c r="J28" s="20"/>
      <c r="K28" s="20"/>
    </row>
    <row r="29" spans="1:11" x14ac:dyDescent="0.25">
      <c r="A29" s="86" t="s">
        <v>165</v>
      </c>
      <c r="B29" s="1" t="s">
        <v>166</v>
      </c>
      <c r="C29" s="7"/>
      <c r="D29" s="1"/>
      <c r="E29" s="85">
        <f>SUM(Schedule!F122)</f>
        <v>400000</v>
      </c>
      <c r="F29" s="20"/>
      <c r="G29" s="20"/>
      <c r="H29" s="20"/>
      <c r="I29" s="20"/>
      <c r="J29" s="20"/>
      <c r="K29" s="20"/>
    </row>
    <row r="30" spans="1:11" ht="3.6" customHeight="1" thickBot="1" x14ac:dyDescent="0.3">
      <c r="A30" s="89"/>
      <c r="B30" s="87"/>
      <c r="C30" s="88"/>
      <c r="D30" s="87"/>
      <c r="E30" s="90"/>
    </row>
    <row r="31" spans="1:11" ht="37.15" customHeight="1" thickBot="1" x14ac:dyDescent="0.3">
      <c r="A31" s="132" t="s">
        <v>167</v>
      </c>
      <c r="B31" s="133"/>
      <c r="C31" s="133"/>
      <c r="D31" s="133"/>
      <c r="E31" s="91">
        <f>SUM(E7:E30)</f>
        <v>758000</v>
      </c>
      <c r="F31" s="21"/>
      <c r="G31" s="22"/>
    </row>
    <row r="32" spans="1:11" ht="22.15" customHeight="1" thickTop="1" x14ac:dyDescent="0.25">
      <c r="A32" s="92"/>
      <c r="B32" s="93"/>
      <c r="C32" s="93"/>
      <c r="D32" s="93"/>
      <c r="E32" s="94"/>
      <c r="F32" s="21"/>
    </row>
    <row r="33" spans="1:5" ht="44.45" customHeight="1" x14ac:dyDescent="0.25">
      <c r="A33" s="110" t="s">
        <v>168</v>
      </c>
      <c r="B33" s="111"/>
      <c r="C33" s="111"/>
      <c r="D33" s="111"/>
      <c r="E33" s="112"/>
    </row>
    <row r="34" spans="1:5" x14ac:dyDescent="0.25">
      <c r="A34" s="95"/>
      <c r="B34" s="96"/>
      <c r="C34" s="96"/>
      <c r="D34" s="96"/>
      <c r="E34" s="97"/>
    </row>
    <row r="35" spans="1:5" x14ac:dyDescent="0.25">
      <c r="A35" s="98" t="str">
        <f>A3</f>
        <v>Contract No:</v>
      </c>
      <c r="B35" s="96"/>
      <c r="C35" s="96"/>
      <c r="D35" s="96"/>
      <c r="E35" s="97"/>
    </row>
    <row r="36" spans="1:5" x14ac:dyDescent="0.25">
      <c r="A36" s="98"/>
      <c r="B36" s="96"/>
      <c r="C36" s="96"/>
      <c r="D36" s="96"/>
      <c r="E36" s="97"/>
    </row>
    <row r="37" spans="1:5" ht="42" customHeight="1" thickBot="1" x14ac:dyDescent="0.3">
      <c r="A37" s="113" t="str">
        <f>+Schedule!A2</f>
        <v>Geotechnical Drilling for Foundation Investigation for the ARC Centre of Excellence Building</v>
      </c>
      <c r="B37" s="114"/>
      <c r="C37" s="114"/>
      <c r="D37" s="114"/>
      <c r="E37" s="115"/>
    </row>
    <row r="38" spans="1:5" ht="39" customHeight="1" x14ac:dyDescent="0.25">
      <c r="A38" s="134" t="s">
        <v>169</v>
      </c>
      <c r="B38" s="135"/>
      <c r="C38" s="135"/>
      <c r="D38" s="135"/>
      <c r="E38" s="99">
        <f>E31</f>
        <v>758000</v>
      </c>
    </row>
    <row r="39" spans="1:5" x14ac:dyDescent="0.25">
      <c r="A39" s="104" t="s">
        <v>175</v>
      </c>
      <c r="B39" s="105"/>
      <c r="C39" s="105"/>
      <c r="D39" s="105"/>
      <c r="E39" s="100">
        <f>SUM(E38*0.2)</f>
        <v>151600</v>
      </c>
    </row>
    <row r="40" spans="1:5" x14ac:dyDescent="0.25">
      <c r="A40" s="104" t="s">
        <v>176</v>
      </c>
      <c r="B40" s="105"/>
      <c r="C40" s="105"/>
      <c r="D40" s="105"/>
      <c r="E40" s="100">
        <f>(E38+E39)*0.15</f>
        <v>136440</v>
      </c>
    </row>
    <row r="41" spans="1:5" x14ac:dyDescent="0.25">
      <c r="A41" s="104" t="s">
        <v>171</v>
      </c>
      <c r="B41" s="105"/>
      <c r="C41" s="105"/>
      <c r="D41" s="105"/>
      <c r="E41" s="108">
        <f>SUM(E38,E39,E40)</f>
        <v>1046040</v>
      </c>
    </row>
    <row r="42" spans="1:5" x14ac:dyDescent="0.25">
      <c r="A42" s="104"/>
      <c r="B42" s="105"/>
      <c r="C42" s="105"/>
      <c r="D42" s="105"/>
      <c r="E42" s="108"/>
    </row>
    <row r="43" spans="1:5" ht="16.5" thickBot="1" x14ac:dyDescent="0.3">
      <c r="A43" s="106"/>
      <c r="B43" s="107"/>
      <c r="C43" s="107"/>
      <c r="D43" s="107"/>
      <c r="E43" s="109"/>
    </row>
    <row r="44" spans="1:5" x14ac:dyDescent="0.25">
      <c r="A44" s="80"/>
      <c r="E44" s="81"/>
    </row>
    <row r="45" spans="1:5" x14ac:dyDescent="0.25">
      <c r="A45" s="80"/>
      <c r="E45" s="81"/>
    </row>
    <row r="46" spans="1:5" x14ac:dyDescent="0.25">
      <c r="A46" s="80"/>
      <c r="B46" s="8"/>
      <c r="E46" s="81"/>
    </row>
    <row r="47" spans="1:5" x14ac:dyDescent="0.25">
      <c r="A47" s="80"/>
      <c r="E47" s="81"/>
    </row>
    <row r="48" spans="1:5" x14ac:dyDescent="0.25">
      <c r="A48" s="80"/>
      <c r="E48" s="81"/>
    </row>
    <row r="49" spans="1:5" x14ac:dyDescent="0.25">
      <c r="A49" s="80"/>
      <c r="E49" s="81"/>
    </row>
    <row r="50" spans="1:5" x14ac:dyDescent="0.25">
      <c r="A50" s="80"/>
      <c r="E50" s="81"/>
    </row>
    <row r="51" spans="1:5" x14ac:dyDescent="0.25">
      <c r="A51" s="80"/>
      <c r="E51" s="81"/>
    </row>
    <row r="52" spans="1:5" x14ac:dyDescent="0.25">
      <c r="A52" s="80"/>
      <c r="E52" s="81"/>
    </row>
    <row r="53" spans="1:5" x14ac:dyDescent="0.25">
      <c r="A53" s="80"/>
      <c r="E53" s="81"/>
    </row>
    <row r="54" spans="1:5" x14ac:dyDescent="0.25">
      <c r="A54" s="80"/>
      <c r="E54" s="81"/>
    </row>
    <row r="55" spans="1:5" x14ac:dyDescent="0.25">
      <c r="A55" s="80"/>
      <c r="E55" s="81"/>
    </row>
    <row r="56" spans="1:5" x14ac:dyDescent="0.25">
      <c r="A56" s="101" t="s">
        <v>170</v>
      </c>
      <c r="B56" s="102"/>
      <c r="C56" s="102"/>
      <c r="D56" s="102"/>
      <c r="E56" s="103"/>
    </row>
    <row r="60" spans="1:5" x14ac:dyDescent="0.25">
      <c r="B60" s="8"/>
    </row>
  </sheetData>
  <mergeCells count="16">
    <mergeCell ref="A38:D38"/>
    <mergeCell ref="A33:E33"/>
    <mergeCell ref="A37:E37"/>
    <mergeCell ref="A1:D1"/>
    <mergeCell ref="A3:E3"/>
    <mergeCell ref="B8:D8"/>
    <mergeCell ref="B20:C20"/>
    <mergeCell ref="A5:E5"/>
    <mergeCell ref="A4:E4"/>
    <mergeCell ref="B6:D6"/>
    <mergeCell ref="A31:D31"/>
    <mergeCell ref="A56:E56"/>
    <mergeCell ref="A39:D39"/>
    <mergeCell ref="A40:D40"/>
    <mergeCell ref="A41:D43"/>
    <mergeCell ref="E41:E43"/>
  </mergeCells>
  <pageMargins left="0.23622047244094491" right="0.23622047244094491" top="0.74803149606299213" bottom="0.74803149606299213" header="0.31496062992125984" footer="0.31496062992125984"/>
  <pageSetup paperSize="9"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549bf4-53b1-438d-bee0-c43f18796d1f" xsi:nil="true"/>
    <lcf76f155ced4ddcb4097134ff3c332f xmlns="26f23ebe-5578-44a6-96d7-98c44745948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B244AB8DB2BE42A3E14CD503465474" ma:contentTypeVersion="9" ma:contentTypeDescription="Create a new document." ma:contentTypeScope="" ma:versionID="54d2a6af54adaae8625123c7629c0818">
  <xsd:schema xmlns:xsd="http://www.w3.org/2001/XMLSchema" xmlns:xs="http://www.w3.org/2001/XMLSchema" xmlns:p="http://schemas.microsoft.com/office/2006/metadata/properties" xmlns:ns2="26f23ebe-5578-44a6-96d7-98c447459489" xmlns:ns3="73549bf4-53b1-438d-bee0-c43f18796d1f" targetNamespace="http://schemas.microsoft.com/office/2006/metadata/properties" ma:root="true" ma:fieldsID="18b29fa59058d1255aecef9475e64504" ns2:_="" ns3:_="">
    <xsd:import namespace="26f23ebe-5578-44a6-96d7-98c447459489"/>
    <xsd:import namespace="73549bf4-53b1-438d-bee0-c43f18796d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23ebe-5578-44a6-96d7-98c4474594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4a033-3852-4b2d-99d5-1888d1bf70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49bf4-53b1-438d-bee0-c43f18796d1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5bd945-020a-4ea0-b1cc-4592c021d968}" ma:internalName="TaxCatchAll" ma:showField="CatchAllData" ma:web="73549bf4-53b1-438d-bee0-c43f18796d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A14028-7192-47A7-A662-FF2723D1A56C}">
  <ds:schemaRefs>
    <ds:schemaRef ds:uri="http://schemas.microsoft.com/office/2006/metadata/properties"/>
    <ds:schemaRef ds:uri="http://schemas.microsoft.com/office/infopath/2007/PartnerControls"/>
    <ds:schemaRef ds:uri="73549bf4-53b1-438d-bee0-c43f18796d1f"/>
    <ds:schemaRef ds:uri="26f23ebe-5578-44a6-96d7-98c447459489"/>
  </ds:schemaRefs>
</ds:datastoreItem>
</file>

<file path=customXml/itemProps2.xml><?xml version="1.0" encoding="utf-8"?>
<ds:datastoreItem xmlns:ds="http://schemas.openxmlformats.org/officeDocument/2006/customXml" ds:itemID="{D03AA2A3-9B9C-4556-B2E5-4D939548C0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f23ebe-5578-44a6-96d7-98c447459489"/>
    <ds:schemaRef ds:uri="73549bf4-53b1-438d-bee0-c43f18796d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90D513-8C22-421D-8102-7EDF756B76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Schedule</vt:lpstr>
      <vt:lpstr>Summary</vt:lpstr>
      <vt:lpstr>Schedule!Print_Area</vt:lpstr>
      <vt:lpstr>Summary!Print_Area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 Pequenino</dc:creator>
  <cp:keywords/>
  <dc:description/>
  <cp:lastModifiedBy>Douw Nel</cp:lastModifiedBy>
  <cp:revision/>
  <dcterms:created xsi:type="dcterms:W3CDTF">2020-04-22T08:03:30Z</dcterms:created>
  <dcterms:modified xsi:type="dcterms:W3CDTF">2026-07-20T12:54:13Z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0x01010059B244AB8DB2BE42A3E14CD503465474</vt:lpwstr>
  </property>
  <property fmtid="{D5CDD505-2E9C-101B-9397-08002B2CF9AE}" pid="3" name="MediaServiceImageTags">
    <vt:lpwstr/>
  </property>
</Properties>
</file>